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2"/>
  </bookViews>
  <sheets>
    <sheet name="Kryci list" sheetId="1" r:id="rId1"/>
    <sheet name="Rekapitulacia" sheetId="2" r:id="rId2"/>
    <sheet name="Prehlad" sheetId="3" r:id="rId3"/>
  </sheets>
  <definedNames>
    <definedName name="Excel_BuiltIn__FilterDatabase">"$#REF!.$#REF!$#REF!:$#REF!$#REF!"</definedName>
    <definedName name="Excel_BuiltIn_Print_Area_2">#REF!</definedName>
    <definedName name="Excel_BuiltIn_Print_Area_4">'Rekapitulacia'!$A:$F</definedName>
    <definedName name="Excel_BuiltIn_Print_Area_6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list'!$A:$M</definedName>
    <definedName name="_xlnm.Print_Area" localSheetId="2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<sst xmlns="http://schemas.openxmlformats.org/spreadsheetml/2006/main" count="754" uniqueCount="344">
  <si>
    <t>Zákamenné- Filipčík</t>
  </si>
  <si>
    <t>V module</t>
  </si>
  <si>
    <t>Hlavička1</t>
  </si>
  <si>
    <t>Mena</t>
  </si>
  <si>
    <t>Hlavička2</t>
  </si>
  <si>
    <t>Obdobie</t>
  </si>
  <si>
    <t xml:space="preserve"> Stavba :Mesto Námestovo</t>
  </si>
  <si>
    <t xml:space="preserve">Miesto: </t>
  </si>
  <si>
    <t xml:space="preserve">Rozpočet: </t>
  </si>
  <si>
    <t>Rozpočet</t>
  </si>
  <si>
    <t>Krycí list rozpočtu v</t>
  </si>
  <si>
    <t>EUR</t>
  </si>
  <si>
    <t xml:space="preserve"> Objekt :Rekonštrukcia strechy CVČ Námestovo izolacia PIR panel hr.22cm</t>
  </si>
  <si>
    <t xml:space="preserve">JKSO : </t>
  </si>
  <si>
    <t>Spracoval: Filipčík</t>
  </si>
  <si>
    <t>Čerpanie</t>
  </si>
  <si>
    <t>Krycí list splátky v</t>
  </si>
  <si>
    <t>za obdobie</t>
  </si>
  <si>
    <t>Mesiac 2015</t>
  </si>
  <si>
    <t xml:space="preserve"> </t>
  </si>
  <si>
    <t>Dňa: 20.07.2016</t>
  </si>
  <si>
    <t xml:space="preserve">Zmluva č.: </t>
  </si>
  <si>
    <t>VK</t>
  </si>
  <si>
    <t>Krycí list výrobnej kalkulácie v</t>
  </si>
  <si>
    <t xml:space="preserve"> Odberateľ:</t>
  </si>
  <si>
    <t>Mesto Námestovo</t>
  </si>
  <si>
    <t>02901</t>
  </si>
  <si>
    <t>Námestovo</t>
  </si>
  <si>
    <t>IČO:</t>
  </si>
  <si>
    <t xml:space="preserve">DIČ: </t>
  </si>
  <si>
    <t xml:space="preserve">IČ DPH: </t>
  </si>
  <si>
    <t>VF</t>
  </si>
  <si>
    <t xml:space="preserve"> Dodávateľ:</t>
  </si>
  <si>
    <t>bude určený výberom</t>
  </si>
  <si>
    <t>OP</t>
  </si>
  <si>
    <t>Krycí list OP v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</si>
  <si>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</si>
  <si>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</si>
  <si>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</si>
  <si>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</si>
  <si>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</si>
  <si>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</si>
  <si>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</si>
  <si>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</si>
  <si>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</si>
  <si>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</si>
  <si>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</si>
  <si>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</si>
  <si>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</si>
  <si>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</si>
  <si>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</si>
  <si>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</si>
  <si>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</si>
  <si>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</si>
  <si>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</si>
  <si>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</si>
  <si>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</si>
  <si>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</si>
  <si>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</si>
  <si>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</si>
  <si>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</si>
  <si>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</si>
  <si>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</si>
  <si>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</si>
  <si>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</si>
  <si>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</si>
  <si>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</si>
  <si>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</si>
  <si>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</si>
  <si>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</si>
  <si>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</si>
  <si>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</si>
  <si>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</si>
  <si>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</si>
  <si>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</si>
  <si>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</si>
  <si>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</si>
  <si>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</si>
  <si>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</si>
  <si>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Mesto Námestovo</t>
  </si>
  <si>
    <t xml:space="preserve">Projektant: </t>
  </si>
  <si>
    <t>Rekapitulácia rozpočtu v</t>
  </si>
  <si>
    <t>Dodávateľ: bude určený výberom</t>
  </si>
  <si>
    <t>Dátum: 20.07.2016</t>
  </si>
  <si>
    <t>Rekapitulácia splátky v</t>
  </si>
  <si>
    <t>Rekapitulácia výrobnej kalkulácie v</t>
  </si>
  <si>
    <t>Stavba :Mesto Námestovo</t>
  </si>
  <si>
    <t>Objekt :Rekonštrukcia strechy CVČ Námestovo izolacia PIR panel hr.22cm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</si>
  <si>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</si>
  <si>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</si>
  <si>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</si>
  <si>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</si>
  <si>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</si>
  <si>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</si>
  <si>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</si>
  <si>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</si>
  <si>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4 - VODOROVNÉ KONŠTRUKCIE</t>
  </si>
  <si>
    <t>6 - ÚPRAVY POVRCHOV, PODLAHY, VÝPLNE</t>
  </si>
  <si>
    <t>9 - OSTATNÉ KONŠTRUKCIE A PRÁCE</t>
  </si>
  <si>
    <t xml:space="preserve">PRÁCE A DODÁVKY HSV  spolu: </t>
  </si>
  <si>
    <t>712 - Povlakové krytiny</t>
  </si>
  <si>
    <t>PRÁCE A DODÁVKY PSV</t>
  </si>
  <si>
    <t>Za rozpočet celkom:</t>
  </si>
  <si>
    <t>713 - Izolácie tepelné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</si>
  <si>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</si>
  <si>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</si>
  <si>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</si>
  <si>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</si>
  <si>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</si>
  <si>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</si>
  <si>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</si>
  <si>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</si>
  <si>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</si>
  <si>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</si>
  <si>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</si>
  <si>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</si>
  <si>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</si>
  <si>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</si>
  <si>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</si>
  <si>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</si>
  <si>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</si>
  <si>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</si>
  <si>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</si>
  <si>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</si>
  <si>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</si>
  <si>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</si>
  <si>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</si>
  <si>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</si>
  <si>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</si>
  <si>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</si>
  <si>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</si>
  <si>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</si>
  <si>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</si>
  <si>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</si>
  <si>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</si>
  <si>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</si>
  <si>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</si>
  <si>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</si>
  <si>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</si>
  <si>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</si>
  <si>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</si>
  <si>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 xml:space="preserve">    1  </t>
  </si>
  <si>
    <t>011</t>
  </si>
  <si>
    <t>417321313</t>
  </si>
  <si>
    <t>Stužujúce pásy a vence zo železobetónu tr. C16/20</t>
  </si>
  <si>
    <t>m3</t>
  </si>
  <si>
    <t xml:space="preserve">                    </t>
  </si>
  <si>
    <t>41732-1313</t>
  </si>
  <si>
    <t>45.25.32</t>
  </si>
  <si>
    <t>1</t>
  </si>
  <si>
    <t xml:space="preserve">    2  </t>
  </si>
  <si>
    <t>417351115</t>
  </si>
  <si>
    <t>Debnenie stužujúcich pásov a vencov zhotovenie</t>
  </si>
  <si>
    <t>m2</t>
  </si>
  <si>
    <t>41735-1115</t>
  </si>
  <si>
    <t xml:space="preserve">    3  </t>
  </si>
  <si>
    <t>417351116</t>
  </si>
  <si>
    <t>Debnenie stužujúcich pásov a vencov odstránenie</t>
  </si>
  <si>
    <t>41735-1116</t>
  </si>
  <si>
    <t xml:space="preserve">4 - VODOROVNÉ KONŠTRUKCIE  spolu: </t>
  </si>
  <si>
    <t xml:space="preserve">    4  </t>
  </si>
  <si>
    <t>622406211</t>
  </si>
  <si>
    <t>Omietka vonk. stien CEMIX jadrová ručná hrubá, miešanie strojne, nanášanie ručne, hr.25 mm, zatreta</t>
  </si>
  <si>
    <t>62240-6211</t>
  </si>
  <si>
    <t xml:space="preserve">  .  .  </t>
  </si>
  <si>
    <t xml:space="preserve">    5  </t>
  </si>
  <si>
    <t>631315611</t>
  </si>
  <si>
    <t>63131-5611</t>
  </si>
  <si>
    <t xml:space="preserve">    6  </t>
  </si>
  <si>
    <t>631319165</t>
  </si>
  <si>
    <t>Príplatok za konečnú úpravu mazaniny hr. do 24 cm</t>
  </si>
  <si>
    <t>63131-9165</t>
  </si>
  <si>
    <t xml:space="preserve">    7  </t>
  </si>
  <si>
    <t>631319185</t>
  </si>
  <si>
    <t>Príplatok sklon povrchu mazaniny 3 st. hr. do 24 cm</t>
  </si>
  <si>
    <t>63131-9185</t>
  </si>
  <si>
    <t xml:space="preserve">6 - ÚPRAVY POVRCHOV, PODLAHY, VÝPLNE  spolu: </t>
  </si>
  <si>
    <t xml:space="preserve">    8  </t>
  </si>
  <si>
    <t>013</t>
  </si>
  <si>
    <t>965044121</t>
  </si>
  <si>
    <t>Búranie cementového poteru na strechách hr. do 4 cm</t>
  </si>
  <si>
    <t>96504-4121</t>
  </si>
  <si>
    <t>45.11.11</t>
  </si>
  <si>
    <t xml:space="preserve">    9  </t>
  </si>
  <si>
    <t>712</t>
  </si>
  <si>
    <t>712300833</t>
  </si>
  <si>
    <t>Odstránenie povl. krytiny striech do 10° 3-vrstvovej</t>
  </si>
  <si>
    <t>I</t>
  </si>
  <si>
    <t>71230-0833</t>
  </si>
  <si>
    <t>45.22.12</t>
  </si>
  <si>
    <t xml:space="preserve">   10  </t>
  </si>
  <si>
    <t>712300834</t>
  </si>
  <si>
    <t>Odstránenie povl. krytiny striech do 10° príplatok za každú ďalšiu vrstvu</t>
  </si>
  <si>
    <t>71230-0834</t>
  </si>
  <si>
    <t xml:space="preserve">   11  </t>
  </si>
  <si>
    <t>712300845</t>
  </si>
  <si>
    <t>Odstránenie  ventilačnej hlavice na plochej steche do 10°</t>
  </si>
  <si>
    <t>kus</t>
  </si>
  <si>
    <t>71230-0845</t>
  </si>
  <si>
    <t xml:space="preserve">   12  </t>
  </si>
  <si>
    <t>713</t>
  </si>
  <si>
    <t>713190812</t>
  </si>
  <si>
    <t>71319-0812</t>
  </si>
  <si>
    <t>45.32.11</t>
  </si>
  <si>
    <t xml:space="preserve">   13  </t>
  </si>
  <si>
    <t>713190817</t>
  </si>
  <si>
    <t>Odstránenie porobetónu hr. 150 mm  vrátane cem poteru</t>
  </si>
  <si>
    <t>71319-0817</t>
  </si>
  <si>
    <t xml:space="preserve">   14  </t>
  </si>
  <si>
    <t>764</t>
  </si>
  <si>
    <t>764430850</t>
  </si>
  <si>
    <t>Klamp. demont. oplechovanie múrov rš 600</t>
  </si>
  <si>
    <t>m</t>
  </si>
  <si>
    <t>76443-0850</t>
  </si>
  <si>
    <t>45.22.13</t>
  </si>
  <si>
    <t xml:space="preserve">   15  </t>
  </si>
  <si>
    <t>979011111</t>
  </si>
  <si>
    <t>Zvislá doprava sute a vybúr. hmôt za prvé podlažie</t>
  </si>
  <si>
    <t>t</t>
  </si>
  <si>
    <t>97901-1111</t>
  </si>
  <si>
    <t xml:space="preserve">   16  </t>
  </si>
  <si>
    <t>979011121</t>
  </si>
  <si>
    <t>Zvislá doprava sute a vybúr. hmôt za každé ďalšie podlažie</t>
  </si>
  <si>
    <t>97901-1121</t>
  </si>
  <si>
    <t xml:space="preserve">   17  </t>
  </si>
  <si>
    <t>979081111</t>
  </si>
  <si>
    <t>Odvoz sute a vybúraných hmôt na skládku do 1 km</t>
  </si>
  <si>
    <t>97908-1111</t>
  </si>
  <si>
    <t xml:space="preserve">   18  </t>
  </si>
  <si>
    <t>979081121</t>
  </si>
  <si>
    <t>Odvoz sute a vybúraných hmôt na skládku každý ďalší 1 km</t>
  </si>
  <si>
    <t>97908-1121</t>
  </si>
  <si>
    <t xml:space="preserve">   19  </t>
  </si>
  <si>
    <t>979082111</t>
  </si>
  <si>
    <t>Vnútrostavenisková doprava sute a vybúraných hmôt do 10 m</t>
  </si>
  <si>
    <t>97908-2111</t>
  </si>
  <si>
    <t xml:space="preserve">   20  </t>
  </si>
  <si>
    <t>979118705</t>
  </si>
  <si>
    <t>Poplatok za ulož.a znešk.st.odp.na urč.sklád.-asfalt.lepenka "Z"-zvláštny odpad</t>
  </si>
  <si>
    <t>97911-8705</t>
  </si>
  <si>
    <t xml:space="preserve">   21  </t>
  </si>
  <si>
    <t>979131409</t>
  </si>
  <si>
    <t>Poplatok za ulož.a znešk.staveb.sute na vymedzených skládkach "O"-ostatný odpad</t>
  </si>
  <si>
    <t>97913-1409</t>
  </si>
  <si>
    <t xml:space="preserve">   22  </t>
  </si>
  <si>
    <t>998011003</t>
  </si>
  <si>
    <t>Presun hmôt pre budovy murované výšky do 24 m</t>
  </si>
  <si>
    <t>99801-1003</t>
  </si>
  <si>
    <t>45.21.6*</t>
  </si>
  <si>
    <t xml:space="preserve">9 - OSTATNÉ KONŠTRUKCIE A PRÁCE  spolu: </t>
  </si>
  <si>
    <t xml:space="preserve">   23  </t>
  </si>
  <si>
    <t>712300841</t>
  </si>
  <si>
    <t>Zametenie povrchu izolovaných striech do 10°</t>
  </si>
  <si>
    <t>71230-0841</t>
  </si>
  <si>
    <t xml:space="preserve">   24  </t>
  </si>
  <si>
    <t>712311101</t>
  </si>
  <si>
    <t>Zhotovenie povl. krytiny striech do 10° za studena náterom asfalt. penetračným</t>
  </si>
  <si>
    <t>71231-1101</t>
  </si>
  <si>
    <t xml:space="preserve">   25  </t>
  </si>
  <si>
    <t>MAT</t>
  </si>
  <si>
    <t>6282B07530</t>
  </si>
  <si>
    <t>Náter penetračný PRIMER S / 5 kg</t>
  </si>
  <si>
    <t>6282B0753</t>
  </si>
  <si>
    <t>21.12.56</t>
  </si>
  <si>
    <t>2</t>
  </si>
  <si>
    <t xml:space="preserve">   26  </t>
  </si>
  <si>
    <t>712341659</t>
  </si>
  <si>
    <t>Zhotovenie povl. krytiny striech do 10° parozábrany</t>
  </si>
  <si>
    <t>71234-1659</t>
  </si>
  <si>
    <t xml:space="preserve">   27  </t>
  </si>
  <si>
    <t>6282E11320</t>
  </si>
  <si>
    <t>Parozábrana - nataviteľné asfaltové pásy s SBS modifikovaného asfaltu s mikroventilačným THERM systémom hr. min. 3,3 mm,</t>
  </si>
  <si>
    <t>6282E1132</t>
  </si>
  <si>
    <t xml:space="preserve">   28  </t>
  </si>
  <si>
    <t>712363312</t>
  </si>
  <si>
    <t>Zhotovenie povl. krytiny striech do 10° fól plechy VILPLANYL kútová lišta vnút. rš100</t>
  </si>
  <si>
    <t>71236-3312</t>
  </si>
  <si>
    <t xml:space="preserve">   29  </t>
  </si>
  <si>
    <t>712363313</t>
  </si>
  <si>
    <t>Zhotovenie povl. krytiny striech do 10° fól plechy VILPLANYL kútová lišta vonk. rš100</t>
  </si>
  <si>
    <t>71236-3313</t>
  </si>
  <si>
    <t xml:space="preserve">   30  </t>
  </si>
  <si>
    <t>712363317</t>
  </si>
  <si>
    <t>Zhotovenie povl. krytiny striech do 10° fól plechy VILPLANYL odkvapnica rš 250mm</t>
  </si>
  <si>
    <t>71236-3317</t>
  </si>
  <si>
    <t xml:space="preserve">   31  </t>
  </si>
  <si>
    <t>712461111</t>
  </si>
  <si>
    <t>Zhotovenie povlakovej krytiny striech šikmých do 10° fóliou  celoplošne lepenou so zvarením spoja</t>
  </si>
  <si>
    <t>71246-1111</t>
  </si>
  <si>
    <t xml:space="preserve">   32  </t>
  </si>
  <si>
    <t>2832E0084</t>
  </si>
  <si>
    <t>Fólia izolačná Fatrafol 807/V, opatrená netkanou textíliou, hr.1,5 mm</t>
  </si>
  <si>
    <t>25.21.30</t>
  </si>
  <si>
    <t xml:space="preserve">221104              </t>
  </si>
  <si>
    <t xml:space="preserve">   33  </t>
  </si>
  <si>
    <t>712941963</t>
  </si>
  <si>
    <t>Zhotovenie povlakovej krytiny vpustov, vent. komín.</t>
  </si>
  <si>
    <t>71294-1963</t>
  </si>
  <si>
    <t xml:space="preserve">   34  </t>
  </si>
  <si>
    <t>5535A0504</t>
  </si>
  <si>
    <t>Strešná vpust Vario</t>
  </si>
  <si>
    <t>25.23.15</t>
  </si>
  <si>
    <t xml:space="preserve">   35  </t>
  </si>
  <si>
    <t>5535D0403</t>
  </si>
  <si>
    <t>Strešný vetrák – systém H 270mm s priemerom 100mm</t>
  </si>
  <si>
    <t xml:space="preserve">251403              </t>
  </si>
  <si>
    <t xml:space="preserve">   36  </t>
  </si>
  <si>
    <t>998712202</t>
  </si>
  <si>
    <t>Presun hmôt pre izolácie povlakové v objektoch výšky do 12 m</t>
  </si>
  <si>
    <t>99871-2202</t>
  </si>
  <si>
    <t>45.22.20</t>
  </si>
  <si>
    <t xml:space="preserve">712 - Povlakové krytiny  spolu: </t>
  </si>
  <si>
    <t xml:space="preserve">   37  </t>
  </si>
  <si>
    <t>713141121</t>
  </si>
  <si>
    <t>Montáž tep. izolácie striech, prilepenie</t>
  </si>
  <si>
    <t>71314-1121</t>
  </si>
  <si>
    <t xml:space="preserve">   38  </t>
  </si>
  <si>
    <t>2831A0012</t>
  </si>
  <si>
    <t>Jednozložkové strešné PU lepidlo</t>
  </si>
  <si>
    <t>25.21.41</t>
  </si>
  <si>
    <t xml:space="preserve">   39  </t>
  </si>
  <si>
    <t>2831U0628</t>
  </si>
  <si>
    <t>Doska Thermano - thermoizolačná PIR hr. 220mm (100+120mm) R 10m2.K/W  (fi. STELLOs.r.o. Pezinok - Báhoň)</t>
  </si>
  <si>
    <t>8</t>
  </si>
  <si>
    <t xml:space="preserve">   40  </t>
  </si>
  <si>
    <t>998713202</t>
  </si>
  <si>
    <t>Presun hmôt pre izolácie tepelné v objektoch výšky do 12 m</t>
  </si>
  <si>
    <t>99871-3202</t>
  </si>
  <si>
    <t xml:space="preserve">713 - Izolácie tepelné  spolu: </t>
  </si>
  <si>
    <t xml:space="preserve">PRÁCE A DODÁVKY PSV  spolu: </t>
  </si>
  <si>
    <t>Mazanina z betónu prostého tr. C16/20 hr. 12-24 cm,vytvorenie spádovej vrstvy pod parozábranou</t>
  </si>
  <si>
    <t>713190814</t>
  </si>
  <si>
    <t>Odstránenie škvárového lôžka hr. do 200 mm</t>
  </si>
  <si>
    <t>PRÁCE A DODÁVKY M</t>
  </si>
  <si>
    <t>M21 - 155 Elektromontáže</t>
  </si>
  <si>
    <t>921</t>
  </si>
  <si>
    <t xml:space="preserve">21001-001D   </t>
  </si>
  <si>
    <t xml:space="preserve">Belskozvod - demontáž                                                                                                   </t>
  </si>
  <si>
    <t xml:space="preserve">kpl     </t>
  </si>
  <si>
    <t>M</t>
  </si>
  <si>
    <t>45.31.1*</t>
  </si>
  <si>
    <t xml:space="preserve">21022-001    </t>
  </si>
  <si>
    <t xml:space="preserve">Belskozvod - montáž   + revízna správa                                                                      </t>
  </si>
  <si>
    <t xml:space="preserve">M21 - 155 Elektromontáže  spolu: 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</si>
</sst>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39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30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6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1" fillId="37" borderId="7" applyNumberFormat="0" applyAlignment="0" applyProtection="0"/>
    <xf numFmtId="0" fontId="13" fillId="36" borderId="6" applyNumberFormat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38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/>
      <protection/>
    </xf>
    <xf numFmtId="0" fontId="0" fillId="4" borderId="9" applyNumberFormat="0" applyAlignment="0" applyProtection="0"/>
    <xf numFmtId="0" fontId="18" fillId="34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33" fillId="0" borderId="11" applyNumberFormat="0" applyFill="0" applyAlignment="0" applyProtection="0"/>
    <xf numFmtId="0" fontId="15" fillId="0" borderId="8" applyNumberFormat="0" applyFill="0" applyAlignment="0" applyProtection="0"/>
    <xf numFmtId="0" fontId="34" fillId="0" borderId="12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13">
      <alignment vertical="center"/>
      <protection/>
    </xf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0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109" applyFont="1">
      <alignment/>
      <protection/>
    </xf>
    <xf numFmtId="0" fontId="19" fillId="0" borderId="0" xfId="109" applyFont="1" applyAlignment="1">
      <alignment horizontal="left" vertical="center"/>
      <protection/>
    </xf>
    <xf numFmtId="0" fontId="20" fillId="0" borderId="0" xfId="109" applyFont="1" applyAlignment="1">
      <alignment horizontal="left" vertical="center"/>
      <protection/>
    </xf>
    <xf numFmtId="0" fontId="21" fillId="0" borderId="0" xfId="109" applyFont="1">
      <alignment/>
      <protection/>
    </xf>
    <xf numFmtId="0" fontId="19" fillId="0" borderId="14" xfId="109" applyFont="1" applyBorder="1" applyAlignment="1">
      <alignment horizontal="left" vertical="center"/>
      <protection/>
    </xf>
    <xf numFmtId="0" fontId="19" fillId="0" borderId="15" xfId="109" applyFont="1" applyBorder="1" applyAlignment="1">
      <alignment horizontal="left" vertical="center"/>
      <protection/>
    </xf>
    <xf numFmtId="0" fontId="19" fillId="0" borderId="15" xfId="109" applyFont="1" applyBorder="1" applyAlignment="1">
      <alignment horizontal="right" vertical="center"/>
      <protection/>
    </xf>
    <xf numFmtId="0" fontId="19" fillId="0" borderId="16" xfId="109" applyFont="1" applyBorder="1" applyAlignment="1">
      <alignment horizontal="left" vertical="center"/>
      <protection/>
    </xf>
    <xf numFmtId="0" fontId="22" fillId="0" borderId="0" xfId="109" applyFont="1">
      <alignment/>
      <protection/>
    </xf>
    <xf numFmtId="0" fontId="22" fillId="0" borderId="0" xfId="109" applyFont="1" applyProtection="1">
      <alignment/>
      <protection locked="0"/>
    </xf>
    <xf numFmtId="49" fontId="22" fillId="0" borderId="0" xfId="109" applyNumberFormat="1" applyFont="1">
      <alignment/>
      <protection/>
    </xf>
    <xf numFmtId="0" fontId="19" fillId="0" borderId="17" xfId="109" applyFont="1" applyBorder="1" applyAlignment="1">
      <alignment horizontal="left" vertical="center"/>
      <protection/>
    </xf>
    <xf numFmtId="0" fontId="19" fillId="0" borderId="18" xfId="109" applyFont="1" applyBorder="1" applyAlignment="1">
      <alignment horizontal="left" vertical="center"/>
      <protection/>
    </xf>
    <xf numFmtId="0" fontId="19" fillId="0" borderId="18" xfId="109" applyFont="1" applyBorder="1" applyAlignment="1">
      <alignment horizontal="right" vertical="center"/>
      <protection/>
    </xf>
    <xf numFmtId="0" fontId="19" fillId="0" borderId="19" xfId="109" applyFont="1" applyBorder="1" applyAlignment="1">
      <alignment horizontal="left" vertical="center"/>
      <protection/>
    </xf>
    <xf numFmtId="0" fontId="19" fillId="0" borderId="20" xfId="109" applyFont="1" applyBorder="1" applyAlignment="1">
      <alignment horizontal="left" vertical="center"/>
      <protection/>
    </xf>
    <xf numFmtId="0" fontId="19" fillId="0" borderId="21" xfId="109" applyFont="1" applyBorder="1" applyAlignment="1">
      <alignment horizontal="left" vertical="center"/>
      <protection/>
    </xf>
    <xf numFmtId="0" fontId="19" fillId="0" borderId="21" xfId="109" applyFont="1" applyBorder="1" applyAlignment="1">
      <alignment horizontal="right" vertical="center"/>
      <protection/>
    </xf>
    <xf numFmtId="0" fontId="19" fillId="0" borderId="22" xfId="109" applyFont="1" applyBorder="1" applyAlignment="1">
      <alignment horizontal="left" vertical="center"/>
      <protection/>
    </xf>
    <xf numFmtId="49" fontId="19" fillId="0" borderId="15" xfId="109" applyNumberFormat="1" applyFont="1" applyBorder="1" applyAlignment="1">
      <alignment horizontal="right" vertical="center"/>
      <protection/>
    </xf>
    <xf numFmtId="49" fontId="19" fillId="0" borderId="18" xfId="109" applyNumberFormat="1" applyFont="1" applyBorder="1" applyAlignment="1">
      <alignment horizontal="right" vertical="center"/>
      <protection/>
    </xf>
    <xf numFmtId="49" fontId="19" fillId="0" borderId="21" xfId="109" applyNumberFormat="1" applyFont="1" applyBorder="1" applyAlignment="1">
      <alignment horizontal="right" vertical="center"/>
      <protection/>
    </xf>
    <xf numFmtId="0" fontId="19" fillId="0" borderId="14" xfId="109" applyFont="1" applyBorder="1" applyAlignment="1">
      <alignment horizontal="right" vertical="center"/>
      <protection/>
    </xf>
    <xf numFmtId="0" fontId="19" fillId="0" borderId="15" xfId="109" applyFont="1" applyBorder="1" applyAlignment="1">
      <alignment vertical="center"/>
      <protection/>
    </xf>
    <xf numFmtId="166" fontId="19" fillId="0" borderId="15" xfId="109" applyNumberFormat="1" applyFont="1" applyBorder="1" applyAlignment="1">
      <alignment horizontal="left" vertical="center"/>
      <protection/>
    </xf>
    <xf numFmtId="167" fontId="19" fillId="0" borderId="15" xfId="109" applyNumberFormat="1" applyFont="1" applyBorder="1" applyAlignment="1">
      <alignment horizontal="right" vertical="center"/>
      <protection/>
    </xf>
    <xf numFmtId="3" fontId="19" fillId="0" borderId="23" xfId="109" applyNumberFormat="1" applyFont="1" applyBorder="1" applyAlignment="1">
      <alignment horizontal="right" vertical="center"/>
      <protection/>
    </xf>
    <xf numFmtId="3" fontId="19" fillId="0" borderId="16" xfId="109" applyNumberFormat="1" applyFont="1" applyBorder="1" applyAlignment="1">
      <alignment vertical="center"/>
      <protection/>
    </xf>
    <xf numFmtId="0" fontId="19" fillId="0" borderId="24" xfId="109" applyFont="1" applyBorder="1" applyAlignment="1">
      <alignment horizontal="right" vertical="center"/>
      <protection/>
    </xf>
    <xf numFmtId="0" fontId="19" fillId="0" borderId="25" xfId="109" applyFont="1" applyBorder="1" applyAlignment="1">
      <alignment vertical="center"/>
      <protection/>
    </xf>
    <xf numFmtId="166" fontId="19" fillId="0" borderId="25" xfId="109" applyNumberFormat="1" applyFont="1" applyBorder="1" applyAlignment="1">
      <alignment horizontal="left" vertical="center"/>
      <protection/>
    </xf>
    <xf numFmtId="167" fontId="19" fillId="0" borderId="25" xfId="109" applyNumberFormat="1" applyFont="1" applyBorder="1" applyAlignment="1">
      <alignment horizontal="right" vertical="center"/>
      <protection/>
    </xf>
    <xf numFmtId="3" fontId="19" fillId="0" borderId="26" xfId="109" applyNumberFormat="1" applyFont="1" applyBorder="1" applyAlignment="1">
      <alignment horizontal="right" vertical="center"/>
      <protection/>
    </xf>
    <xf numFmtId="0" fontId="19" fillId="0" borderId="25" xfId="109" applyFont="1" applyBorder="1" applyAlignment="1">
      <alignment horizontal="right" vertical="center"/>
      <protection/>
    </xf>
    <xf numFmtId="3" fontId="19" fillId="0" borderId="27" xfId="109" applyNumberFormat="1" applyFont="1" applyBorder="1" applyAlignment="1">
      <alignment vertical="center"/>
      <protection/>
    </xf>
    <xf numFmtId="0" fontId="23" fillId="0" borderId="28" xfId="109" applyFont="1" applyBorder="1" applyAlignment="1">
      <alignment horizontal="center" vertical="center"/>
      <protection/>
    </xf>
    <xf numFmtId="0" fontId="19" fillId="0" borderId="29" xfId="109" applyFont="1" applyBorder="1" applyAlignment="1">
      <alignment horizontal="left" vertical="center"/>
      <protection/>
    </xf>
    <xf numFmtId="0" fontId="19" fillId="0" borderId="29" xfId="109" applyFont="1" applyBorder="1" applyAlignment="1">
      <alignment horizontal="center" vertical="center"/>
      <protection/>
    </xf>
    <xf numFmtId="0" fontId="19" fillId="0" borderId="30" xfId="109" applyFont="1" applyBorder="1" applyAlignment="1">
      <alignment horizontal="center" vertical="center"/>
      <protection/>
    </xf>
    <xf numFmtId="0" fontId="19" fillId="0" borderId="31" xfId="109" applyFont="1" applyBorder="1" applyAlignment="1">
      <alignment horizontal="center" vertical="center"/>
      <protection/>
    </xf>
    <xf numFmtId="0" fontId="19" fillId="0" borderId="32" xfId="109" applyFont="1" applyBorder="1" applyAlignment="1">
      <alignment horizontal="left" vertical="center"/>
      <protection/>
    </xf>
    <xf numFmtId="4" fontId="19" fillId="0" borderId="32" xfId="109" applyNumberFormat="1" applyFont="1" applyBorder="1" applyAlignment="1">
      <alignment horizontal="right" vertical="center"/>
      <protection/>
    </xf>
    <xf numFmtId="4" fontId="19" fillId="0" borderId="33" xfId="109" applyNumberFormat="1" applyFont="1" applyBorder="1" applyAlignment="1">
      <alignment horizontal="right" vertical="center"/>
      <protection/>
    </xf>
    <xf numFmtId="0" fontId="19" fillId="0" borderId="34" xfId="109" applyFont="1" applyBorder="1" applyAlignment="1">
      <alignment horizontal="left" vertical="center"/>
      <protection/>
    </xf>
    <xf numFmtId="10" fontId="19" fillId="0" borderId="35" xfId="109" applyNumberFormat="1" applyFont="1" applyBorder="1" applyAlignment="1">
      <alignment horizontal="right" vertical="center"/>
      <protection/>
    </xf>
    <xf numFmtId="0" fontId="19" fillId="0" borderId="36" xfId="109" applyFont="1" applyBorder="1" applyAlignment="1">
      <alignment horizontal="center" vertical="center"/>
      <protection/>
    </xf>
    <xf numFmtId="0" fontId="19" fillId="0" borderId="13" xfId="109" applyFont="1" applyBorder="1" applyAlignment="1">
      <alignment horizontal="left" vertical="center"/>
      <protection/>
    </xf>
    <xf numFmtId="4" fontId="19" fillId="0" borderId="13" xfId="109" applyNumberFormat="1" applyFont="1" applyBorder="1" applyAlignment="1">
      <alignment horizontal="right" vertical="center"/>
      <protection/>
    </xf>
    <xf numFmtId="4" fontId="19" fillId="0" borderId="37" xfId="109" applyNumberFormat="1" applyFont="1" applyBorder="1" applyAlignment="1">
      <alignment horizontal="right" vertical="center"/>
      <protection/>
    </xf>
    <xf numFmtId="0" fontId="19" fillId="0" borderId="38" xfId="109" applyFont="1" applyBorder="1" applyAlignment="1">
      <alignment horizontal="left" vertical="center"/>
      <protection/>
    </xf>
    <xf numFmtId="10" fontId="19" fillId="0" borderId="39" xfId="109" applyNumberFormat="1" applyFont="1" applyBorder="1" applyAlignment="1">
      <alignment horizontal="right" vertical="center"/>
      <protection/>
    </xf>
    <xf numFmtId="4" fontId="19" fillId="0" borderId="40" xfId="109" applyNumberFormat="1" applyFont="1" applyBorder="1" applyAlignment="1">
      <alignment horizontal="right" vertical="center"/>
      <protection/>
    </xf>
    <xf numFmtId="0" fontId="19" fillId="0" borderId="41" xfId="109" applyFont="1" applyBorder="1" applyAlignment="1">
      <alignment horizontal="center" vertical="center"/>
      <protection/>
    </xf>
    <xf numFmtId="0" fontId="19" fillId="0" borderId="42" xfId="109" applyFont="1" applyBorder="1" applyAlignment="1">
      <alignment horizontal="left" vertical="center"/>
      <protection/>
    </xf>
    <xf numFmtId="4" fontId="19" fillId="0" borderId="42" xfId="109" applyNumberFormat="1" applyFont="1" applyBorder="1" applyAlignment="1">
      <alignment horizontal="right" vertical="center"/>
      <protection/>
    </xf>
    <xf numFmtId="4" fontId="19" fillId="0" borderId="43" xfId="109" applyNumberFormat="1" applyFont="1" applyBorder="1" applyAlignment="1">
      <alignment horizontal="right" vertical="center"/>
      <protection/>
    </xf>
    <xf numFmtId="4" fontId="19" fillId="0" borderId="44" xfId="109" applyNumberFormat="1" applyFont="1" applyBorder="1" applyAlignment="1">
      <alignment horizontal="right" vertical="center"/>
      <protection/>
    </xf>
    <xf numFmtId="0" fontId="19" fillId="0" borderId="42" xfId="109" applyFont="1" applyBorder="1" applyAlignment="1">
      <alignment horizontal="right" vertical="center"/>
      <protection/>
    </xf>
    <xf numFmtId="0" fontId="19" fillId="0" borderId="43" xfId="109" applyFont="1" applyBorder="1" applyAlignment="1">
      <alignment horizontal="left" vertical="center"/>
      <protection/>
    </xf>
    <xf numFmtId="0" fontId="19" fillId="0" borderId="45" xfId="109" applyFont="1" applyBorder="1" applyAlignment="1">
      <alignment horizontal="right" vertical="center"/>
      <protection/>
    </xf>
    <xf numFmtId="0" fontId="19" fillId="0" borderId="46" xfId="109" applyFont="1" applyBorder="1" applyAlignment="1">
      <alignment horizontal="center" vertical="center"/>
      <protection/>
    </xf>
    <xf numFmtId="0" fontId="19" fillId="0" borderId="47" xfId="109" applyFont="1" applyBorder="1" applyAlignment="1">
      <alignment horizontal="left" vertical="center"/>
      <protection/>
    </xf>
    <xf numFmtId="0" fontId="19" fillId="0" borderId="48" xfId="109" applyFont="1" applyBorder="1" applyAlignment="1">
      <alignment horizontal="left" vertical="center"/>
      <protection/>
    </xf>
    <xf numFmtId="0" fontId="19" fillId="0" borderId="49" xfId="109" applyFont="1" applyBorder="1" applyAlignment="1">
      <alignment horizontal="left" vertical="center"/>
      <protection/>
    </xf>
    <xf numFmtId="0" fontId="19" fillId="0" borderId="0" xfId="109" applyFont="1" applyBorder="1" applyAlignment="1">
      <alignment horizontal="left" vertical="center"/>
      <protection/>
    </xf>
    <xf numFmtId="0" fontId="19" fillId="0" borderId="50" xfId="109" applyFont="1" applyBorder="1" applyAlignment="1">
      <alignment horizontal="left" vertical="center"/>
      <protection/>
    </xf>
    <xf numFmtId="0" fontId="19" fillId="0" borderId="39" xfId="109" applyFont="1" applyBorder="1" applyAlignment="1">
      <alignment horizontal="left" vertical="center"/>
      <protection/>
    </xf>
    <xf numFmtId="0" fontId="19" fillId="0" borderId="47" xfId="109" applyFont="1" applyBorder="1" applyAlignment="1">
      <alignment horizontal="right" vertical="center"/>
      <protection/>
    </xf>
    <xf numFmtId="0" fontId="19" fillId="0" borderId="50" xfId="109" applyFont="1" applyBorder="1" applyAlignment="1">
      <alignment horizontal="right" vertical="center"/>
      <protection/>
    </xf>
    <xf numFmtId="0" fontId="19" fillId="0" borderId="51" xfId="109" applyFont="1" applyBorder="1" applyAlignment="1">
      <alignment horizontal="left" vertical="center"/>
      <protection/>
    </xf>
    <xf numFmtId="0" fontId="19" fillId="0" borderId="24" xfId="109" applyFont="1" applyBorder="1" applyAlignment="1">
      <alignment horizontal="left" vertical="center"/>
      <protection/>
    </xf>
    <xf numFmtId="0" fontId="19" fillId="0" borderId="25" xfId="109" applyFont="1" applyBorder="1" applyAlignment="1">
      <alignment horizontal="left" vertical="center"/>
      <protection/>
    </xf>
    <xf numFmtId="0" fontId="19" fillId="0" borderId="27" xfId="109" applyFont="1" applyBorder="1" applyAlignment="1">
      <alignment horizontal="left" vertical="center"/>
      <protection/>
    </xf>
    <xf numFmtId="0" fontId="19" fillId="0" borderId="35" xfId="109" applyFont="1" applyBorder="1" applyAlignment="1">
      <alignment horizontal="right" vertical="center"/>
      <protection/>
    </xf>
    <xf numFmtId="4" fontId="19" fillId="0" borderId="39" xfId="109" applyNumberFormat="1" applyFont="1" applyBorder="1" applyAlignment="1">
      <alignment horizontal="right" vertical="center"/>
      <protection/>
    </xf>
    <xf numFmtId="0" fontId="23" fillId="0" borderId="52" xfId="109" applyFont="1" applyBorder="1" applyAlignment="1">
      <alignment horizontal="center" vertical="center"/>
      <protection/>
    </xf>
    <xf numFmtId="0" fontId="19" fillId="0" borderId="53" xfId="109" applyFont="1" applyBorder="1" applyAlignment="1">
      <alignment horizontal="left" vertical="center"/>
      <protection/>
    </xf>
    <xf numFmtId="0" fontId="19" fillId="0" borderId="54" xfId="109" applyFont="1" applyBorder="1" applyAlignment="1">
      <alignment horizontal="left" vertical="center"/>
      <protection/>
    </xf>
    <xf numFmtId="168" fontId="19" fillId="0" borderId="55" xfId="109" applyNumberFormat="1" applyFont="1" applyBorder="1" applyAlignment="1">
      <alignment horizontal="right" vertical="center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4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56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8" xfId="0" applyFont="1" applyBorder="1" applyAlignment="1" applyProtection="1">
      <alignment horizontal="center"/>
      <protection/>
    </xf>
    <xf numFmtId="0" fontId="19" fillId="0" borderId="59" xfId="0" applyFont="1" applyBorder="1" applyAlignment="1" applyProtection="1">
      <alignment horizontal="center"/>
      <protection/>
    </xf>
    <xf numFmtId="0" fontId="19" fillId="0" borderId="60" xfId="0" applyFont="1" applyBorder="1" applyAlignment="1" applyProtection="1">
      <alignment horizontal="center"/>
      <protection/>
    </xf>
    <xf numFmtId="0" fontId="19" fillId="0" borderId="61" xfId="0" applyFont="1" applyBorder="1" applyAlignment="1" applyProtection="1">
      <alignment horizontal="center"/>
      <protection/>
    </xf>
    <xf numFmtId="0" fontId="19" fillId="0" borderId="62" xfId="0" applyFont="1" applyBorder="1" applyAlignment="1" applyProtection="1">
      <alignment horizontal="center"/>
      <protection/>
    </xf>
    <xf numFmtId="0" fontId="19" fillId="0" borderId="63" xfId="0" applyFont="1" applyBorder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4" fontId="23" fillId="0" borderId="0" xfId="0" applyNumberFormat="1" applyFont="1" applyAlignment="1" applyProtection="1">
      <alignment/>
      <protection/>
    </xf>
    <xf numFmtId="169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vertical="top"/>
      <protection locked="0"/>
    </xf>
    <xf numFmtId="49" fontId="19" fillId="0" borderId="0" xfId="0" applyNumberFormat="1" applyFont="1" applyAlignment="1" applyProtection="1">
      <alignment horizontal="left" vertical="top" wrapText="1"/>
      <protection locked="0"/>
    </xf>
    <xf numFmtId="17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4" fontId="19" fillId="0" borderId="0" xfId="0" applyNumberFormat="1" applyFont="1" applyAlignment="1" applyProtection="1">
      <alignment vertical="top"/>
      <protection locked="0"/>
    </xf>
    <xf numFmtId="169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4" fontId="19" fillId="0" borderId="0" xfId="0" applyNumberFormat="1" applyFont="1" applyAlignment="1" applyProtection="1">
      <alignment/>
      <protection locked="0"/>
    </xf>
    <xf numFmtId="169" fontId="19" fillId="0" borderId="0" xfId="0" applyNumberFormat="1" applyFont="1" applyAlignment="1" applyProtection="1">
      <alignment/>
      <protection locked="0"/>
    </xf>
    <xf numFmtId="170" fontId="19" fillId="0" borderId="0" xfId="0" applyNumberFormat="1" applyFont="1" applyAlignment="1" applyProtection="1">
      <alignment/>
      <protection locked="0"/>
    </xf>
    <xf numFmtId="0" fontId="21" fillId="0" borderId="0" xfId="109" applyFo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 locked="0"/>
    </xf>
    <xf numFmtId="49" fontId="22" fillId="0" borderId="0" xfId="109" applyNumberFormat="1" applyFont="1" applyProtection="1">
      <alignment/>
      <protection locked="0"/>
    </xf>
    <xf numFmtId="171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70" fontId="21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wrapText="1"/>
      <protection locked="0"/>
    </xf>
    <xf numFmtId="0" fontId="19" fillId="0" borderId="64" xfId="0" applyFont="1" applyBorder="1" applyAlignment="1" applyProtection="1">
      <alignment horizontal="center"/>
      <protection locked="0"/>
    </xf>
    <xf numFmtId="0" fontId="19" fillId="0" borderId="64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wrapText="1"/>
      <protection locked="0"/>
    </xf>
    <xf numFmtId="171" fontId="19" fillId="0" borderId="0" xfId="0" applyNumberFormat="1" applyFont="1" applyAlignment="1" applyProtection="1">
      <alignment vertical="top"/>
      <protection locked="0"/>
    </xf>
    <xf numFmtId="49" fontId="23" fillId="0" borderId="0" xfId="0" applyNumberFormat="1" applyFont="1" applyAlignment="1" applyProtection="1">
      <alignment horizontal="left" vertical="top"/>
      <protection locked="0"/>
    </xf>
    <xf numFmtId="49" fontId="19" fillId="0" borderId="0" xfId="0" applyNumberFormat="1" applyFont="1" applyAlignment="1" applyProtection="1">
      <alignment horizontal="left" vertical="top"/>
      <protection locked="0"/>
    </xf>
    <xf numFmtId="49" fontId="19" fillId="0" borderId="0" xfId="0" applyNumberFormat="1" applyFont="1" applyAlignment="1" applyProtection="1">
      <alignment horizontal="right" vertical="top"/>
      <protection locked="0"/>
    </xf>
    <xf numFmtId="49" fontId="19" fillId="0" borderId="0" xfId="0" applyNumberFormat="1" applyFont="1" applyAlignment="1" applyProtection="1">
      <alignment horizontal="right" vertical="top" wrapText="1"/>
      <protection locked="0"/>
    </xf>
    <xf numFmtId="4" fontId="23" fillId="0" borderId="0" xfId="0" applyNumberFormat="1" applyFont="1" applyAlignment="1" applyProtection="1">
      <alignment vertical="top"/>
      <protection locked="0"/>
    </xf>
    <xf numFmtId="169" fontId="23" fillId="0" borderId="0" xfId="0" applyNumberFormat="1" applyFont="1" applyAlignment="1" applyProtection="1">
      <alignment vertical="top"/>
      <protection locked="0"/>
    </xf>
    <xf numFmtId="170" fontId="23" fillId="0" borderId="0" xfId="0" applyNumberFormat="1" applyFont="1" applyAlignment="1" applyProtection="1">
      <alignment vertical="top"/>
      <protection locked="0"/>
    </xf>
    <xf numFmtId="49" fontId="23" fillId="0" borderId="0" xfId="0" applyNumberFormat="1" applyFont="1" applyAlignment="1" applyProtection="1">
      <alignment horizontal="right" vertical="top" wrapText="1"/>
      <protection locked="0"/>
    </xf>
    <xf numFmtId="0" fontId="19" fillId="0" borderId="30" xfId="109" applyFont="1" applyBorder="1" applyAlignment="1">
      <alignment horizontal="center" vertical="center"/>
      <protection/>
    </xf>
    <xf numFmtId="0" fontId="19" fillId="0" borderId="65" xfId="109" applyFont="1" applyBorder="1" applyAlignment="1">
      <alignment horizontal="center" vertical="center"/>
      <protection/>
    </xf>
    <xf numFmtId="0" fontId="19" fillId="0" borderId="66" xfId="109" applyFont="1" applyBorder="1" applyAlignment="1">
      <alignment horizontal="center" vertical="center"/>
      <protection/>
    </xf>
    <xf numFmtId="0" fontId="19" fillId="0" borderId="13" xfId="0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horizontal="right" vertical="top" wrapText="1"/>
      <protection locked="0"/>
    </xf>
  </cellXfs>
  <cellStyles count="13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a" xfId="107"/>
    <cellStyle name="Neutrální" xfId="108"/>
    <cellStyle name="normálne_KLs" xfId="109"/>
    <cellStyle name="Note" xfId="110"/>
    <cellStyle name="Output" xfId="111"/>
    <cellStyle name="Percent" xfId="112"/>
    <cellStyle name="Poznámka" xfId="113"/>
    <cellStyle name="Prepojená bunka" xfId="114"/>
    <cellStyle name="Propojená buňka" xfId="115"/>
    <cellStyle name="Spolu" xfId="116"/>
    <cellStyle name="Správně" xfId="117"/>
    <cellStyle name="TEXT" xfId="118"/>
    <cellStyle name="Text upozornění" xfId="119"/>
    <cellStyle name="Text upozornenia" xfId="120"/>
    <cellStyle name="TEXT1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zoomScalePageLayoutView="0" workbookViewId="0" topLeftCell="A1">
      <selection activeCell="H19" sqref="H19"/>
    </sheetView>
  </sheetViews>
  <sheetFormatPr defaultColWidth="9.140625" defaultRowHeight="13.5" customHeight="1"/>
  <cols>
    <col min="1" max="1" width="2.42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1.8515625" style="0" customWidth="1"/>
    <col min="15" max="15" width="1.42187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1" customFormat="1" ht="28.5" customHeight="1">
      <c r="B1" s="2" t="s">
        <v>0</v>
      </c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2:30" s="1" customFormat="1" ht="18" customHeight="1">
      <c r="B2" s="5" t="s">
        <v>6</v>
      </c>
      <c r="C2" s="6"/>
      <c r="D2" s="6"/>
      <c r="E2" s="6"/>
      <c r="F2" s="6"/>
      <c r="G2" s="7"/>
      <c r="H2" s="6"/>
      <c r="I2" s="6"/>
      <c r="J2" s="6" t="s">
        <v>7</v>
      </c>
      <c r="K2" s="6"/>
      <c r="L2" s="6" t="s">
        <v>8</v>
      </c>
      <c r="M2" s="8"/>
      <c r="Z2" s="4" t="s">
        <v>9</v>
      </c>
      <c r="AA2" s="9" t="s">
        <v>10</v>
      </c>
      <c r="AB2" s="10" t="s">
        <v>11</v>
      </c>
      <c r="AC2" s="9"/>
      <c r="AD2" s="11"/>
    </row>
    <row r="3" spans="2:30" s="1" customFormat="1" ht="18" customHeight="1">
      <c r="B3" s="12" t="s">
        <v>12</v>
      </c>
      <c r="C3" s="13"/>
      <c r="D3" s="13"/>
      <c r="E3" s="13"/>
      <c r="F3" s="13"/>
      <c r="G3" s="14"/>
      <c r="H3" s="13"/>
      <c r="I3" s="13"/>
      <c r="J3" s="13" t="s">
        <v>13</v>
      </c>
      <c r="K3" s="13"/>
      <c r="L3" s="13" t="s">
        <v>14</v>
      </c>
      <c r="M3" s="15"/>
      <c r="Z3" s="4" t="s">
        <v>15</v>
      </c>
      <c r="AA3" s="9" t="s">
        <v>16</v>
      </c>
      <c r="AB3" s="10" t="s">
        <v>11</v>
      </c>
      <c r="AC3" s="9" t="s">
        <v>17</v>
      </c>
      <c r="AD3" s="11" t="s">
        <v>18</v>
      </c>
    </row>
    <row r="4" spans="2:30" s="1" customFormat="1" ht="18" customHeight="1">
      <c r="B4" s="16" t="s">
        <v>19</v>
      </c>
      <c r="C4" s="17"/>
      <c r="D4" s="17"/>
      <c r="E4" s="17"/>
      <c r="F4" s="17"/>
      <c r="G4" s="18"/>
      <c r="H4" s="17"/>
      <c r="I4" s="17"/>
      <c r="J4" s="17" t="s">
        <v>20</v>
      </c>
      <c r="K4" s="17"/>
      <c r="L4" s="17" t="s">
        <v>21</v>
      </c>
      <c r="M4" s="19"/>
      <c r="Z4" s="4" t="s">
        <v>22</v>
      </c>
      <c r="AA4" s="9" t="s">
        <v>23</v>
      </c>
      <c r="AB4" s="10" t="s">
        <v>11</v>
      </c>
      <c r="AC4" s="9"/>
      <c r="AD4" s="11"/>
    </row>
    <row r="5" spans="2:30" s="1" customFormat="1" ht="18" customHeight="1">
      <c r="B5" s="5" t="s">
        <v>24</v>
      </c>
      <c r="C5" s="6"/>
      <c r="D5" s="6" t="s">
        <v>25</v>
      </c>
      <c r="E5" s="6"/>
      <c r="F5" s="6"/>
      <c r="G5" s="20" t="s">
        <v>26</v>
      </c>
      <c r="H5" s="6" t="s">
        <v>27</v>
      </c>
      <c r="I5" s="6"/>
      <c r="J5" s="6" t="s">
        <v>28</v>
      </c>
      <c r="K5" s="6"/>
      <c r="L5" s="6" t="s">
        <v>29</v>
      </c>
      <c r="M5" s="8" t="s">
        <v>30</v>
      </c>
      <c r="Z5" s="4" t="s">
        <v>31</v>
      </c>
      <c r="AA5" s="9" t="s">
        <v>16</v>
      </c>
      <c r="AB5" s="10" t="s">
        <v>11</v>
      </c>
      <c r="AC5" s="9" t="s">
        <v>17</v>
      </c>
      <c r="AD5" s="11" t="s">
        <v>18</v>
      </c>
    </row>
    <row r="6" spans="2:30" s="1" customFormat="1" ht="18" customHeight="1">
      <c r="B6" s="12" t="s">
        <v>32</v>
      </c>
      <c r="C6" s="13"/>
      <c r="D6" s="13" t="s">
        <v>33</v>
      </c>
      <c r="E6" s="13"/>
      <c r="F6" s="13"/>
      <c r="G6" s="21"/>
      <c r="H6" s="13"/>
      <c r="I6" s="13"/>
      <c r="J6" s="13" t="s">
        <v>28</v>
      </c>
      <c r="K6" s="13"/>
      <c r="L6" s="13" t="s">
        <v>29</v>
      </c>
      <c r="M6" s="15" t="s">
        <v>30</v>
      </c>
      <c r="Z6" s="4" t="s">
        <v>34</v>
      </c>
      <c r="AA6" s="9" t="s">
        <v>35</v>
      </c>
      <c r="AB6" s="10" t="s">
        <v>11</v>
      </c>
      <c r="AC6" s="9" t="s">
        <v>17</v>
      </c>
      <c r="AD6" s="11" t="s">
        <v>18</v>
      </c>
    </row>
    <row r="7" spans="2:13" s="1" customFormat="1" ht="18" customHeight="1">
      <c r="B7" s="16" t="s">
        <v>36</v>
      </c>
      <c r="C7" s="17"/>
      <c r="D7" s="17"/>
      <c r="E7" s="17"/>
      <c r="F7" s="17"/>
      <c r="G7" s="22"/>
      <c r="H7" s="17"/>
      <c r="I7" s="17"/>
      <c r="J7" s="17" t="s">
        <v>28</v>
      </c>
      <c r="K7" s="17"/>
      <c r="L7" s="17" t="s">
        <v>29</v>
      </c>
      <c r="M7" s="19" t="s">
        <v>30</v>
      </c>
    </row>
    <row r="8" spans="2:13" s="1" customFormat="1" ht="18" customHeight="1">
      <c r="B8" s="23"/>
      <c r="C8" s="24"/>
      <c r="D8" s="25"/>
      <c r="E8" s="26"/>
      <c r="F8" s="27">
        <f>IF(B8&lt;&gt;0,ROUND($M$26/B8,0),0)</f>
        <v>0</v>
      </c>
      <c r="G8" s="20"/>
      <c r="H8" s="24"/>
      <c r="I8" s="27">
        <f>IF(G8&lt;&gt;0,ROUND($M$26/G8,0),0)</f>
        <v>0</v>
      </c>
      <c r="J8" s="7"/>
      <c r="K8" s="24"/>
      <c r="L8" s="26"/>
      <c r="M8" s="28">
        <f>IF(J8&lt;&gt;0,ROUND($M$26/J8,0),0)</f>
        <v>0</v>
      </c>
    </row>
    <row r="9" spans="2:13" s="1" customFormat="1" ht="18" customHeight="1">
      <c r="B9" s="29"/>
      <c r="C9" s="30"/>
      <c r="D9" s="31"/>
      <c r="E9" s="32"/>
      <c r="F9" s="33">
        <f>IF(B9&lt;&gt;0,ROUND($M$26/B9,0),0)</f>
        <v>0</v>
      </c>
      <c r="G9" s="34"/>
      <c r="H9" s="30"/>
      <c r="I9" s="33">
        <f>IF(G9&lt;&gt;0,ROUND($M$26/G9,0),0)</f>
        <v>0</v>
      </c>
      <c r="J9" s="34"/>
      <c r="K9" s="30"/>
      <c r="L9" s="32"/>
      <c r="M9" s="35">
        <f>IF(J9&lt;&gt;0,ROUND($M$26/J9,0),0)</f>
        <v>0</v>
      </c>
    </row>
    <row r="10" spans="2:13" s="1" customFormat="1" ht="18" customHeight="1">
      <c r="B10" s="36" t="s">
        <v>37</v>
      </c>
      <c r="C10" s="37" t="s">
        <v>38</v>
      </c>
      <c r="D10" s="38" t="s">
        <v>39</v>
      </c>
      <c r="E10" s="38" t="s">
        <v>40</v>
      </c>
      <c r="F10" s="39" t="s">
        <v>41</v>
      </c>
      <c r="G10" s="36" t="s">
        <v>42</v>
      </c>
      <c r="H10" s="146" t="s">
        <v>43</v>
      </c>
      <c r="I10" s="146"/>
      <c r="J10" s="36" t="s">
        <v>44</v>
      </c>
      <c r="K10" s="146" t="s">
        <v>45</v>
      </c>
      <c r="L10" s="146"/>
      <c r="M10" s="146"/>
    </row>
    <row r="11" spans="2:13" s="1" customFormat="1" ht="18" customHeight="1">
      <c r="B11" s="40">
        <v>1</v>
      </c>
      <c r="C11" s="41" t="s">
        <v>46</v>
      </c>
      <c r="D11" s="42">
        <f>Prehlad!H45</f>
        <v>0</v>
      </c>
      <c r="E11" s="42">
        <f>Prehlad!I45</f>
        <v>0</v>
      </c>
      <c r="F11" s="43">
        <f>D11+E11</f>
        <v>0</v>
      </c>
      <c r="G11" s="40">
        <v>6</v>
      </c>
      <c r="H11" s="41" t="s">
        <v>47</v>
      </c>
      <c r="I11" s="43">
        <v>0</v>
      </c>
      <c r="J11" s="40">
        <v>11</v>
      </c>
      <c r="K11" s="44" t="s">
        <v>48</v>
      </c>
      <c r="L11" s="45">
        <v>0</v>
      </c>
      <c r="M11" s="43">
        <f>ROUND(((D11+E11+D12+E12+D13)*L11),2)</f>
        <v>0</v>
      </c>
    </row>
    <row r="12" spans="2:13" s="1" customFormat="1" ht="18" customHeight="1">
      <c r="B12" s="46">
        <v>2</v>
      </c>
      <c r="C12" s="47" t="s">
        <v>49</v>
      </c>
      <c r="D12" s="48">
        <f>Prehlad!H72</f>
        <v>0</v>
      </c>
      <c r="E12" s="48">
        <f>Prehlad!I72</f>
        <v>0</v>
      </c>
      <c r="F12" s="43">
        <f>D12+E12</f>
        <v>0</v>
      </c>
      <c r="G12" s="46">
        <v>7</v>
      </c>
      <c r="H12" s="47" t="s">
        <v>50</v>
      </c>
      <c r="I12" s="49">
        <v>0</v>
      </c>
      <c r="J12" s="46">
        <v>12</v>
      </c>
      <c r="K12" s="50" t="s">
        <v>51</v>
      </c>
      <c r="L12" s="51">
        <v>0</v>
      </c>
      <c r="M12" s="49">
        <f>ROUND(((D11+E11+D12+E12+D13)*L12),2)</f>
        <v>0</v>
      </c>
    </row>
    <row r="13" spans="2:13" s="1" customFormat="1" ht="18" customHeight="1">
      <c r="B13" s="46">
        <v>3</v>
      </c>
      <c r="C13" s="47" t="s">
        <v>52</v>
      </c>
      <c r="D13" s="48"/>
      <c r="E13" s="48"/>
      <c r="F13" s="43">
        <f>D13+E13</f>
        <v>0</v>
      </c>
      <c r="G13" s="46">
        <v>8</v>
      </c>
      <c r="H13" s="47" t="s">
        <v>53</v>
      </c>
      <c r="I13" s="49">
        <v>0</v>
      </c>
      <c r="J13" s="46">
        <v>13</v>
      </c>
      <c r="K13" s="50" t="s">
        <v>54</v>
      </c>
      <c r="L13" s="51">
        <v>0</v>
      </c>
      <c r="M13" s="49">
        <f>ROUND(((D11+E11+D12+E12+D13)*L13),2)</f>
        <v>0</v>
      </c>
    </row>
    <row r="14" spans="2:13" s="1" customFormat="1" ht="18" customHeight="1">
      <c r="B14" s="46">
        <v>4</v>
      </c>
      <c r="C14" s="47" t="s">
        <v>55</v>
      </c>
      <c r="D14" s="48"/>
      <c r="E14" s="48"/>
      <c r="F14" s="52">
        <f>D14+E14</f>
        <v>0</v>
      </c>
      <c r="G14" s="46">
        <v>9</v>
      </c>
      <c r="H14" s="47" t="s">
        <v>19</v>
      </c>
      <c r="I14" s="49">
        <v>0</v>
      </c>
      <c r="J14" s="46">
        <v>14</v>
      </c>
      <c r="K14" s="50" t="s">
        <v>19</v>
      </c>
      <c r="L14" s="51">
        <v>0</v>
      </c>
      <c r="M14" s="49">
        <f>ROUND(((D11+E11+D12+E12+D13+E13)*L14),2)</f>
        <v>0</v>
      </c>
    </row>
    <row r="15" spans="2:13" s="1" customFormat="1" ht="18" customHeight="1">
      <c r="B15" s="53">
        <v>5</v>
      </c>
      <c r="C15" s="54" t="s">
        <v>56</v>
      </c>
      <c r="D15" s="55">
        <f>SUM(D11:D14)</f>
        <v>0</v>
      </c>
      <c r="E15" s="56">
        <f>SUM(E11:E14)</f>
        <v>0</v>
      </c>
      <c r="F15" s="57">
        <f>SUM(F11:F14)</f>
        <v>0</v>
      </c>
      <c r="G15" s="53">
        <v>10</v>
      </c>
      <c r="H15" s="58" t="s">
        <v>57</v>
      </c>
      <c r="I15" s="57">
        <f>SUM(I11:I14)</f>
        <v>0</v>
      </c>
      <c r="J15" s="53">
        <v>15</v>
      </c>
      <c r="K15" s="59"/>
      <c r="L15" s="60" t="s">
        <v>58</v>
      </c>
      <c r="M15" s="57">
        <f>SUM(M11:M14)</f>
        <v>0</v>
      </c>
    </row>
    <row r="16" spans="2:13" s="1" customFormat="1" ht="18" customHeight="1">
      <c r="B16" s="147" t="s">
        <v>59</v>
      </c>
      <c r="C16" s="147"/>
      <c r="D16" s="147"/>
      <c r="E16" s="147"/>
      <c r="F16" s="61"/>
      <c r="G16" s="148" t="s">
        <v>60</v>
      </c>
      <c r="H16" s="148"/>
      <c r="I16" s="148"/>
      <c r="J16" s="36" t="s">
        <v>61</v>
      </c>
      <c r="K16" s="146" t="s">
        <v>62</v>
      </c>
      <c r="L16" s="146"/>
      <c r="M16" s="146"/>
    </row>
    <row r="17" spans="2:13" s="1" customFormat="1" ht="18" customHeight="1">
      <c r="B17" s="62"/>
      <c r="C17" s="63" t="s">
        <v>63</v>
      </c>
      <c r="D17" s="63"/>
      <c r="E17" s="63" t="s">
        <v>64</v>
      </c>
      <c r="F17" s="64"/>
      <c r="G17" s="62"/>
      <c r="H17" s="65"/>
      <c r="I17" s="66"/>
      <c r="J17" s="46">
        <v>16</v>
      </c>
      <c r="K17" s="50" t="s">
        <v>65</v>
      </c>
      <c r="L17" s="67"/>
      <c r="M17" s="49">
        <v>0</v>
      </c>
    </row>
    <row r="18" spans="2:13" s="1" customFormat="1" ht="18" customHeight="1">
      <c r="B18" s="68"/>
      <c r="C18" s="65" t="s">
        <v>66</v>
      </c>
      <c r="D18" s="65"/>
      <c r="E18" s="65"/>
      <c r="F18" s="69"/>
      <c r="G18" s="68"/>
      <c r="H18" s="65" t="s">
        <v>63</v>
      </c>
      <c r="I18" s="66"/>
      <c r="J18" s="46">
        <v>17</v>
      </c>
      <c r="K18" s="50" t="s">
        <v>67</v>
      </c>
      <c r="L18" s="67"/>
      <c r="M18" s="49">
        <v>0</v>
      </c>
    </row>
    <row r="19" spans="2:13" s="1" customFormat="1" ht="18" customHeight="1">
      <c r="B19" s="68"/>
      <c r="C19" s="65"/>
      <c r="D19" s="65"/>
      <c r="E19" s="65"/>
      <c r="F19" s="69"/>
      <c r="G19" s="68"/>
      <c r="H19" s="70"/>
      <c r="I19" s="66"/>
      <c r="J19" s="46">
        <v>18</v>
      </c>
      <c r="K19" s="50" t="s">
        <v>68</v>
      </c>
      <c r="L19" s="67"/>
      <c r="M19" s="49">
        <v>0</v>
      </c>
    </row>
    <row r="20" spans="2:13" s="1" customFormat="1" ht="18" customHeight="1">
      <c r="B20" s="68"/>
      <c r="C20" s="65"/>
      <c r="D20" s="65"/>
      <c r="E20" s="65"/>
      <c r="F20" s="69"/>
      <c r="G20" s="68"/>
      <c r="H20" s="63" t="s">
        <v>64</v>
      </c>
      <c r="I20" s="66"/>
      <c r="J20" s="46">
        <v>19</v>
      </c>
      <c r="K20" s="50" t="s">
        <v>19</v>
      </c>
      <c r="L20" s="67"/>
      <c r="M20" s="49">
        <v>0</v>
      </c>
    </row>
    <row r="21" spans="2:13" s="1" customFormat="1" ht="18" customHeight="1">
      <c r="B21" s="71"/>
      <c r="C21" s="72"/>
      <c r="D21" s="72"/>
      <c r="E21" s="72"/>
      <c r="F21" s="73"/>
      <c r="G21" s="62"/>
      <c r="H21" s="65" t="s">
        <v>66</v>
      </c>
      <c r="I21" s="66"/>
      <c r="J21" s="53">
        <v>20</v>
      </c>
      <c r="K21" s="59"/>
      <c r="L21" s="60" t="s">
        <v>69</v>
      </c>
      <c r="M21" s="57">
        <f>SUM(M17:M20)</f>
        <v>0</v>
      </c>
    </row>
    <row r="22" spans="2:13" s="1" customFormat="1" ht="18" customHeight="1">
      <c r="B22" s="147" t="s">
        <v>70</v>
      </c>
      <c r="C22" s="147"/>
      <c r="D22" s="147"/>
      <c r="E22" s="147"/>
      <c r="F22" s="61"/>
      <c r="G22" s="62"/>
      <c r="H22" s="65"/>
      <c r="I22" s="66"/>
      <c r="J22" s="36" t="s">
        <v>71</v>
      </c>
      <c r="K22" s="146" t="s">
        <v>72</v>
      </c>
      <c r="L22" s="146"/>
      <c r="M22" s="146"/>
    </row>
    <row r="23" spans="2:13" s="1" customFormat="1" ht="18" customHeight="1">
      <c r="B23" s="62"/>
      <c r="C23" s="63" t="s">
        <v>63</v>
      </c>
      <c r="D23" s="63"/>
      <c r="E23" s="63" t="s">
        <v>64</v>
      </c>
      <c r="F23" s="64"/>
      <c r="G23" s="62"/>
      <c r="H23" s="65"/>
      <c r="I23" s="66"/>
      <c r="J23" s="40">
        <v>21</v>
      </c>
      <c r="K23" s="44"/>
      <c r="L23" s="74" t="s">
        <v>73</v>
      </c>
      <c r="M23" s="43">
        <f>ROUND(F15,2)+I15+M15+M21</f>
        <v>0</v>
      </c>
    </row>
    <row r="24" spans="2:13" s="1" customFormat="1" ht="18" customHeight="1">
      <c r="B24" s="68"/>
      <c r="C24" s="65" t="s">
        <v>66</v>
      </c>
      <c r="D24" s="65"/>
      <c r="E24" s="65"/>
      <c r="F24" s="69"/>
      <c r="G24" s="62"/>
      <c r="H24" s="65"/>
      <c r="I24" s="66"/>
      <c r="J24" s="46">
        <v>22</v>
      </c>
      <c r="K24" s="50" t="s">
        <v>74</v>
      </c>
      <c r="L24" s="75">
        <f>M23-L25</f>
        <v>0</v>
      </c>
      <c r="M24" s="49">
        <f>ROUND((L24*20)/100,2)</f>
        <v>0</v>
      </c>
    </row>
    <row r="25" spans="2:13" s="1" customFormat="1" ht="18" customHeight="1">
      <c r="B25" s="68"/>
      <c r="C25" s="65"/>
      <c r="D25" s="65"/>
      <c r="E25" s="65"/>
      <c r="F25" s="69"/>
      <c r="G25" s="62"/>
      <c r="H25" s="65"/>
      <c r="I25" s="66"/>
      <c r="J25" s="46">
        <v>23</v>
      </c>
      <c r="K25" s="50" t="s">
        <v>75</v>
      </c>
      <c r="L25" s="75">
        <f>SUMIF(Prehlad!O11:O10004,0,Prehlad!J11:J10004)</f>
        <v>0</v>
      </c>
      <c r="M25" s="49">
        <f>ROUND((L25*0)/100,2)</f>
        <v>0</v>
      </c>
    </row>
    <row r="26" spans="2:13" s="1" customFormat="1" ht="18" customHeight="1">
      <c r="B26" s="68"/>
      <c r="C26" s="65"/>
      <c r="D26" s="65"/>
      <c r="E26" s="65"/>
      <c r="F26" s="69"/>
      <c r="G26" s="62"/>
      <c r="H26" s="65"/>
      <c r="I26" s="66"/>
      <c r="J26" s="53">
        <v>24</v>
      </c>
      <c r="K26" s="59"/>
      <c r="L26" s="60" t="s">
        <v>76</v>
      </c>
      <c r="M26" s="57">
        <f>M23+M24+M25</f>
        <v>0</v>
      </c>
    </row>
    <row r="27" spans="2:13" s="1" customFormat="1" ht="16.5" customHeight="1">
      <c r="B27" s="71"/>
      <c r="C27" s="72"/>
      <c r="D27" s="72"/>
      <c r="E27" s="72"/>
      <c r="F27" s="73"/>
      <c r="G27" s="71"/>
      <c r="H27" s="72"/>
      <c r="I27" s="73"/>
      <c r="J27" s="76" t="s">
        <v>77</v>
      </c>
      <c r="K27" s="77" t="s">
        <v>78</v>
      </c>
      <c r="L27" s="78"/>
      <c r="M27" s="79">
        <v>0</v>
      </c>
    </row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6298611111111111" bottom="0.236111111111111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3.421875" style="80" customWidth="1"/>
    <col min="2" max="2" width="13.00390625" style="81" customWidth="1"/>
    <col min="3" max="3" width="12.7109375" style="81" customWidth="1"/>
    <col min="4" max="4" width="12.421875" style="81" customWidth="1"/>
    <col min="5" max="5" width="13.28125" style="82" customWidth="1"/>
    <col min="6" max="6" width="11.421875" style="83" customWidth="1"/>
    <col min="7" max="7" width="9.140625" style="83" customWidth="1"/>
    <col min="8" max="23" width="9.140625" style="84" customWidth="1"/>
    <col min="24" max="25" width="5.7109375" style="84" customWidth="1"/>
    <col min="26" max="26" width="6.57421875" style="84" customWidth="1"/>
    <col min="27" max="27" width="24.28125" style="84" customWidth="1"/>
    <col min="28" max="28" width="4.28125" style="84" customWidth="1"/>
    <col min="29" max="29" width="8.28125" style="84" customWidth="1"/>
    <col min="30" max="30" width="8.7109375" style="84" customWidth="1"/>
    <col min="31" max="16384" width="9.140625" style="84" customWidth="1"/>
  </cols>
  <sheetData>
    <row r="1" spans="1:30" ht="12.75">
      <c r="A1" s="85" t="s">
        <v>79</v>
      </c>
      <c r="C1" s="84"/>
      <c r="E1" s="85" t="s">
        <v>14</v>
      </c>
      <c r="F1" s="84"/>
      <c r="G1" s="84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spans="1:30" ht="12.75">
      <c r="A2" s="85" t="s">
        <v>80</v>
      </c>
      <c r="C2" s="84"/>
      <c r="E2" s="85" t="s">
        <v>13</v>
      </c>
      <c r="F2" s="84"/>
      <c r="G2" s="84"/>
      <c r="Z2" s="4" t="s">
        <v>9</v>
      </c>
      <c r="AA2" s="9" t="s">
        <v>81</v>
      </c>
      <c r="AB2" s="10" t="s">
        <v>11</v>
      </c>
      <c r="AC2" s="9"/>
      <c r="AD2" s="11"/>
    </row>
    <row r="3" spans="1:30" ht="12.75">
      <c r="A3" s="85" t="s">
        <v>82</v>
      </c>
      <c r="C3" s="84"/>
      <c r="E3" s="85" t="s">
        <v>83</v>
      </c>
      <c r="F3" s="84"/>
      <c r="G3" s="84"/>
      <c r="Z3" s="4" t="s">
        <v>15</v>
      </c>
      <c r="AA3" s="9" t="s">
        <v>84</v>
      </c>
      <c r="AB3" s="10" t="s">
        <v>11</v>
      </c>
      <c r="AC3" s="9" t="s">
        <v>17</v>
      </c>
      <c r="AD3" s="11" t="s">
        <v>18</v>
      </c>
    </row>
    <row r="4" spans="1:30" ht="12.75">
      <c r="A4" s="84"/>
      <c r="B4" s="84"/>
      <c r="C4" s="84"/>
      <c r="D4" s="84"/>
      <c r="E4" s="84"/>
      <c r="F4" s="84"/>
      <c r="G4" s="84"/>
      <c r="Z4" s="4" t="s">
        <v>22</v>
      </c>
      <c r="AA4" s="9" t="s">
        <v>85</v>
      </c>
      <c r="AB4" s="10" t="s">
        <v>11</v>
      </c>
      <c r="AC4" s="9"/>
      <c r="AD4" s="11"/>
    </row>
    <row r="5" spans="1:30" ht="12.75">
      <c r="A5" s="85" t="s">
        <v>86</v>
      </c>
      <c r="B5" s="84"/>
      <c r="C5" s="84"/>
      <c r="D5" s="84"/>
      <c r="E5" s="84"/>
      <c r="F5" s="84"/>
      <c r="G5" s="84"/>
      <c r="Z5" s="4" t="s">
        <v>31</v>
      </c>
      <c r="AA5" s="9" t="s">
        <v>84</v>
      </c>
      <c r="AB5" s="10" t="s">
        <v>11</v>
      </c>
      <c r="AC5" s="9" t="s">
        <v>17</v>
      </c>
      <c r="AD5" s="11" t="s">
        <v>18</v>
      </c>
    </row>
    <row r="6" spans="1:30" ht="12.75">
      <c r="A6" s="85" t="s">
        <v>87</v>
      </c>
      <c r="B6" s="84"/>
      <c r="C6" s="84"/>
      <c r="D6" s="84"/>
      <c r="E6" s="84"/>
      <c r="F6" s="84"/>
      <c r="G6" s="84"/>
      <c r="Z6" s="4" t="s">
        <v>34</v>
      </c>
      <c r="AA6" s="9" t="s">
        <v>88</v>
      </c>
      <c r="AB6" s="10" t="s">
        <v>11</v>
      </c>
      <c r="AC6" s="9" t="s">
        <v>17</v>
      </c>
      <c r="AD6" s="11" t="s">
        <v>18</v>
      </c>
    </row>
    <row r="7" spans="1:7" ht="12.75">
      <c r="A7" s="85"/>
      <c r="B7" s="84"/>
      <c r="C7" s="84"/>
      <c r="D7" s="84"/>
      <c r="E7" s="84"/>
      <c r="F7" s="84"/>
      <c r="G7" s="84"/>
    </row>
    <row r="8" spans="1:7" ht="13.5">
      <c r="A8" s="84" t="s">
        <v>0</v>
      </c>
      <c r="B8" s="86" t="str">
        <f>CONCATENATE(AA2," ",AB2," ",AC2," ",AD2)</f>
        <v>Rekapitulácia rozpočtu v EUR  </v>
      </c>
      <c r="G8" s="84"/>
    </row>
    <row r="9" spans="1:7" ht="12.75">
      <c r="A9" s="87" t="s">
        <v>89</v>
      </c>
      <c r="B9" s="88" t="s">
        <v>39</v>
      </c>
      <c r="C9" s="88" t="s">
        <v>90</v>
      </c>
      <c r="D9" s="88" t="s">
        <v>91</v>
      </c>
      <c r="E9" s="89" t="s">
        <v>92</v>
      </c>
      <c r="F9" s="89" t="s">
        <v>93</v>
      </c>
      <c r="G9" s="90" t="s">
        <v>94</v>
      </c>
    </row>
    <row r="10" spans="1:7" ht="12.75">
      <c r="A10" s="91"/>
      <c r="B10" s="92"/>
      <c r="C10" s="92" t="s">
        <v>95</v>
      </c>
      <c r="D10" s="92"/>
      <c r="E10" s="93" t="s">
        <v>91</v>
      </c>
      <c r="F10" s="93" t="s">
        <v>91</v>
      </c>
      <c r="G10" s="94" t="s">
        <v>91</v>
      </c>
    </row>
    <row r="13" spans="1:7" ht="13.5" customHeight="1">
      <c r="A13" s="80" t="s">
        <v>96</v>
      </c>
      <c r="B13" s="81">
        <f>Prehlad!H18</f>
        <v>0</v>
      </c>
      <c r="C13" s="81">
        <f>Prehlad!I18</f>
        <v>0</v>
      </c>
      <c r="D13" s="81">
        <f>Prehlad!J18</f>
        <v>0</v>
      </c>
      <c r="E13" s="82">
        <f>Prehlad!L18</f>
        <v>17.76846092</v>
      </c>
      <c r="F13" s="83">
        <f>Prehlad!N18</f>
        <v>0</v>
      </c>
      <c r="G13" s="83">
        <f>Prehlad!W18</f>
        <v>46.275</v>
      </c>
    </row>
    <row r="14" spans="1:7" ht="13.5" customHeight="1">
      <c r="A14" s="80" t="s">
        <v>97</v>
      </c>
      <c r="B14" s="81">
        <f>Prehlad!H25</f>
        <v>0</v>
      </c>
      <c r="C14" s="81">
        <f>Prehlad!I25</f>
        <v>0</v>
      </c>
      <c r="D14" s="81">
        <f>Prehlad!J25</f>
        <v>0</v>
      </c>
      <c r="E14" s="82">
        <f>Prehlad!L25</f>
        <v>134.17768078</v>
      </c>
      <c r="F14" s="83">
        <f>Prehlad!N25</f>
        <v>0</v>
      </c>
      <c r="G14" s="83">
        <f>Prehlad!W25</f>
        <v>214.27200000000002</v>
      </c>
    </row>
    <row r="15" spans="1:7" ht="13.5" customHeight="1">
      <c r="A15" s="80" t="s">
        <v>98</v>
      </c>
      <c r="B15" s="81">
        <f>Prehlad!H43</f>
        <v>0</v>
      </c>
      <c r="C15" s="81">
        <f>Prehlad!I43</f>
        <v>0</v>
      </c>
      <c r="D15" s="81">
        <f>Prehlad!J43</f>
        <v>0</v>
      </c>
      <c r="E15" s="82">
        <f>Prehlad!L43</f>
        <v>0</v>
      </c>
      <c r="F15" s="83">
        <f>Prehlad!N43</f>
        <v>204.10288800000004</v>
      </c>
      <c r="G15" s="83">
        <f>Prehlad!W43</f>
        <v>1701.2149999999997</v>
      </c>
    </row>
    <row r="16" spans="1:7" ht="13.5" customHeight="1">
      <c r="A16" s="80" t="s">
        <v>99</v>
      </c>
      <c r="B16" s="81">
        <f>Prehlad!H45</f>
        <v>0</v>
      </c>
      <c r="C16" s="81">
        <f>Prehlad!I45</f>
        <v>0</v>
      </c>
      <c r="D16" s="81">
        <f>Prehlad!J45</f>
        <v>0</v>
      </c>
      <c r="E16" s="82">
        <f>Prehlad!L45</f>
        <v>151.9461417</v>
      </c>
      <c r="F16" s="83">
        <f>Prehlad!N45</f>
        <v>204.10288800000004</v>
      </c>
      <c r="G16" s="83">
        <f>Prehlad!W45</f>
        <v>1961.7619999999997</v>
      </c>
    </row>
    <row r="18" spans="1:7" ht="13.5" customHeight="1">
      <c r="A18" s="80" t="s">
        <v>100</v>
      </c>
      <c r="B18" s="81">
        <f>Prehlad!H63</f>
        <v>0</v>
      </c>
      <c r="C18" s="81">
        <f>Prehlad!I63</f>
        <v>0</v>
      </c>
      <c r="D18" s="81">
        <f>Prehlad!J63</f>
        <v>0</v>
      </c>
      <c r="E18" s="82">
        <f>Prehlad!L63</f>
        <v>0.57157764</v>
      </c>
      <c r="F18" s="83">
        <f>Prehlad!N63</f>
        <v>1.081164</v>
      </c>
      <c r="G18" s="83">
        <f>Prehlad!W63</f>
        <v>343.571</v>
      </c>
    </row>
    <row r="19" spans="1:7" ht="13.5" customHeight="1">
      <c r="A19" s="80" t="s">
        <v>101</v>
      </c>
      <c r="B19" s="81">
        <f>Prehlad!H72</f>
        <v>0</v>
      </c>
      <c r="C19" s="81">
        <f>Prehlad!I72</f>
        <v>0</v>
      </c>
      <c r="D19" s="81">
        <f>Prehlad!J72</f>
        <v>0</v>
      </c>
      <c r="E19" s="82">
        <f>Prehlad!L72</f>
        <v>1.11215964</v>
      </c>
      <c r="F19" s="83">
        <f>Prehlad!N72</f>
        <v>1.081164</v>
      </c>
      <c r="G19" s="83">
        <f>Prehlad!W72</f>
        <v>417.09000000000003</v>
      </c>
    </row>
    <row r="22" spans="1:7" ht="13.5" customHeight="1">
      <c r="A22" s="95" t="s">
        <v>102</v>
      </c>
      <c r="B22" s="96">
        <f>Prehlad!H79</f>
        <v>0</v>
      </c>
      <c r="C22" s="96">
        <f>Prehlad!I79</f>
        <v>0</v>
      </c>
      <c r="D22" s="96">
        <f>Prehlad!J79</f>
        <v>0</v>
      </c>
      <c r="E22" s="97">
        <f>Prehlad!L79</f>
        <v>153.05830133999999</v>
      </c>
      <c r="F22" s="98">
        <f>Prehlad!N79</f>
        <v>205.18405200000004</v>
      </c>
      <c r="G22" s="98">
        <f>Prehlad!W79</f>
        <v>2378.852</v>
      </c>
    </row>
    <row r="70" ht="13.5" customHeight="1">
      <c r="A70" s="80" t="s">
        <v>103</v>
      </c>
    </row>
  </sheetData>
  <sheetProtection selectLockedCells="1" selectUnlockedCells="1"/>
  <printOptions horizontalCentered="1"/>
  <pageMargins left="0.2361111111111111" right="0.2361111111111111" top="0.6298611111111111" bottom="0.5638888888888889" header="0.5118055555555555" footer="0.3541666666666667"/>
  <pageSetup firstPageNumber="1" useFirstPageNumber="1" horizontalDpi="300" verticalDpi="300" orientation="landscape" paperSize="9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9"/>
  <sheetViews>
    <sheetView tabSelected="1" zoomScalePageLayoutView="0" workbookViewId="0" topLeftCell="A1">
      <pane xSplit="4" ySplit="10" topLeftCell="E14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88" sqref="G88"/>
    </sheetView>
  </sheetViews>
  <sheetFormatPr defaultColWidth="9.140625" defaultRowHeight="12.75"/>
  <cols>
    <col min="1" max="1" width="6.140625" style="99" customWidth="1"/>
    <col min="2" max="2" width="4.57421875" style="100" customWidth="1"/>
    <col min="3" max="3" width="13.28125" style="101" customWidth="1"/>
    <col min="4" max="4" width="40.8515625" style="102" customWidth="1"/>
    <col min="5" max="5" width="10.140625" style="103" customWidth="1"/>
    <col min="6" max="6" width="5.8515625" style="104" customWidth="1"/>
    <col min="7" max="7" width="9.140625" style="105" customWidth="1"/>
    <col min="8" max="9" width="11.28125" style="105" customWidth="1"/>
    <col min="10" max="10" width="0" style="105" hidden="1" customWidth="1"/>
    <col min="11" max="11" width="7.140625" style="106" customWidth="1"/>
    <col min="12" max="12" width="8.140625" style="106" customWidth="1"/>
    <col min="13" max="13" width="7.140625" style="103" customWidth="1"/>
    <col min="14" max="14" width="8.140625" style="103" customWidth="1"/>
    <col min="15" max="15" width="3.57421875" style="104" customWidth="1"/>
    <col min="16" max="16" width="0" style="104" hidden="1" customWidth="1"/>
    <col min="17" max="19" width="0" style="103" hidden="1" customWidth="1"/>
    <col min="20" max="22" width="0" style="107" hidden="1" customWidth="1"/>
    <col min="23" max="23" width="9.140625" style="103" customWidth="1"/>
    <col min="24" max="24" width="13.57421875" style="104" customWidth="1"/>
    <col min="25" max="25" width="9.57421875" style="104" customWidth="1"/>
    <col min="26" max="26" width="7.7109375" style="104" customWidth="1"/>
    <col min="27" max="27" width="24.8515625" style="104" customWidth="1"/>
    <col min="28" max="28" width="4.28125" style="104" customWidth="1"/>
    <col min="29" max="29" width="8.28125" style="108" customWidth="1"/>
    <col min="30" max="30" width="8.7109375" style="108" customWidth="1"/>
    <col min="31" max="31" width="11.00390625" style="108" customWidth="1"/>
    <col min="32" max="16384" width="9.140625" style="108" customWidth="1"/>
  </cols>
  <sheetData>
    <row r="1" spans="1:32" s="84" customFormat="1" ht="12.75">
      <c r="A1" s="109" t="s">
        <v>79</v>
      </c>
      <c r="B1" s="110"/>
      <c r="C1" s="110"/>
      <c r="D1" s="111"/>
      <c r="E1" s="110"/>
      <c r="F1" s="110"/>
      <c r="G1" s="112"/>
      <c r="H1" s="110"/>
      <c r="I1" s="109" t="s">
        <v>14</v>
      </c>
      <c r="J1" s="112"/>
      <c r="K1" s="113"/>
      <c r="L1" s="110"/>
      <c r="M1" s="110"/>
      <c r="N1" s="110"/>
      <c r="O1" s="110"/>
      <c r="P1" s="110"/>
      <c r="Q1" s="114"/>
      <c r="R1" s="114"/>
      <c r="S1" s="114"/>
      <c r="T1" s="110"/>
      <c r="U1" s="110"/>
      <c r="V1" s="110"/>
      <c r="W1" s="110"/>
      <c r="X1" s="110"/>
      <c r="Y1" s="110"/>
      <c r="Z1" s="115" t="s">
        <v>1</v>
      </c>
      <c r="AA1" s="115" t="s">
        <v>2</v>
      </c>
      <c r="AB1" s="115" t="s">
        <v>3</v>
      </c>
      <c r="AC1" s="115" t="s">
        <v>4</v>
      </c>
      <c r="AD1" s="115" t="s">
        <v>5</v>
      </c>
      <c r="AE1" s="116" t="s">
        <v>104</v>
      </c>
      <c r="AF1" s="117" t="s">
        <v>105</v>
      </c>
    </row>
    <row r="2" spans="1:32" s="84" customFormat="1" ht="12.75">
      <c r="A2" s="109" t="s">
        <v>80</v>
      </c>
      <c r="B2" s="110"/>
      <c r="C2" s="110"/>
      <c r="D2" s="111"/>
      <c r="E2" s="110"/>
      <c r="F2" s="110"/>
      <c r="G2" s="112"/>
      <c r="H2" s="118"/>
      <c r="I2" s="109" t="s">
        <v>13</v>
      </c>
      <c r="J2" s="112"/>
      <c r="K2" s="113"/>
      <c r="L2" s="110"/>
      <c r="M2" s="110"/>
      <c r="N2" s="110"/>
      <c r="O2" s="110"/>
      <c r="P2" s="110"/>
      <c r="Q2" s="114"/>
      <c r="R2" s="114"/>
      <c r="S2" s="114"/>
      <c r="T2" s="110"/>
      <c r="U2" s="110"/>
      <c r="V2" s="110"/>
      <c r="W2" s="110"/>
      <c r="X2" s="110"/>
      <c r="Y2" s="110"/>
      <c r="Z2" s="115" t="s">
        <v>9</v>
      </c>
      <c r="AA2" s="10" t="s">
        <v>106</v>
      </c>
      <c r="AB2" s="10" t="s">
        <v>11</v>
      </c>
      <c r="AC2" s="10"/>
      <c r="AD2" s="119"/>
      <c r="AE2" s="116">
        <v>1</v>
      </c>
      <c r="AF2" s="120">
        <v>123.4567</v>
      </c>
    </row>
    <row r="3" spans="1:32" s="84" customFormat="1" ht="12.75">
      <c r="A3" s="109" t="s">
        <v>82</v>
      </c>
      <c r="B3" s="110"/>
      <c r="C3" s="110"/>
      <c r="D3" s="111"/>
      <c r="E3" s="110"/>
      <c r="F3" s="110"/>
      <c r="G3" s="112"/>
      <c r="H3" s="110"/>
      <c r="I3" s="109" t="s">
        <v>83</v>
      </c>
      <c r="J3" s="112"/>
      <c r="K3" s="113"/>
      <c r="L3" s="110"/>
      <c r="M3" s="110"/>
      <c r="N3" s="110"/>
      <c r="O3" s="110"/>
      <c r="P3" s="110"/>
      <c r="Q3" s="114"/>
      <c r="R3" s="114"/>
      <c r="S3" s="114"/>
      <c r="T3" s="110"/>
      <c r="U3" s="110"/>
      <c r="V3" s="110"/>
      <c r="W3" s="110"/>
      <c r="X3" s="110"/>
      <c r="Y3" s="110"/>
      <c r="Z3" s="115" t="s">
        <v>15</v>
      </c>
      <c r="AA3" s="10" t="s">
        <v>107</v>
      </c>
      <c r="AB3" s="10" t="s">
        <v>11</v>
      </c>
      <c r="AC3" s="10" t="s">
        <v>17</v>
      </c>
      <c r="AD3" s="119" t="s">
        <v>18</v>
      </c>
      <c r="AE3" s="116">
        <v>2</v>
      </c>
      <c r="AF3" s="121">
        <v>123.4567</v>
      </c>
    </row>
    <row r="4" spans="1:32" s="84" customFormat="1" ht="12.75">
      <c r="A4" s="110"/>
      <c r="B4" s="110"/>
      <c r="C4" s="110"/>
      <c r="D4" s="111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4"/>
      <c r="R4" s="114"/>
      <c r="S4" s="114"/>
      <c r="T4" s="110"/>
      <c r="U4" s="110"/>
      <c r="V4" s="110"/>
      <c r="W4" s="110"/>
      <c r="X4" s="110"/>
      <c r="Y4" s="110"/>
      <c r="Z4" s="115" t="s">
        <v>22</v>
      </c>
      <c r="AA4" s="10" t="s">
        <v>108</v>
      </c>
      <c r="AB4" s="10" t="s">
        <v>11</v>
      </c>
      <c r="AC4" s="10"/>
      <c r="AD4" s="119"/>
      <c r="AE4" s="116">
        <v>3</v>
      </c>
      <c r="AF4" s="122">
        <v>123.4567</v>
      </c>
    </row>
    <row r="5" spans="1:32" s="84" customFormat="1" ht="12.75">
      <c r="A5" s="109" t="s">
        <v>86</v>
      </c>
      <c r="B5" s="110"/>
      <c r="C5" s="110"/>
      <c r="D5" s="11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4"/>
      <c r="R5" s="114"/>
      <c r="S5" s="114"/>
      <c r="T5" s="110"/>
      <c r="U5" s="110"/>
      <c r="V5" s="110"/>
      <c r="W5" s="110"/>
      <c r="X5" s="110"/>
      <c r="Y5" s="110"/>
      <c r="Z5" s="115" t="s">
        <v>31</v>
      </c>
      <c r="AA5" s="10" t="s">
        <v>107</v>
      </c>
      <c r="AB5" s="10" t="s">
        <v>11</v>
      </c>
      <c r="AC5" s="10" t="s">
        <v>17</v>
      </c>
      <c r="AD5" s="119" t="s">
        <v>18</v>
      </c>
      <c r="AE5" s="116">
        <v>4</v>
      </c>
      <c r="AF5" s="123">
        <v>123.4567</v>
      </c>
    </row>
    <row r="6" spans="1:32" s="84" customFormat="1" ht="12.75">
      <c r="A6" s="109" t="s">
        <v>87</v>
      </c>
      <c r="B6" s="110"/>
      <c r="C6" s="110"/>
      <c r="D6" s="111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4"/>
      <c r="R6" s="114"/>
      <c r="S6" s="114"/>
      <c r="T6" s="110"/>
      <c r="U6" s="110"/>
      <c r="V6" s="110"/>
      <c r="W6" s="110"/>
      <c r="X6" s="110"/>
      <c r="Y6" s="110"/>
      <c r="Z6" s="115" t="s">
        <v>34</v>
      </c>
      <c r="AA6" s="10" t="s">
        <v>109</v>
      </c>
      <c r="AB6" s="10" t="s">
        <v>11</v>
      </c>
      <c r="AC6" s="10" t="s">
        <v>17</v>
      </c>
      <c r="AD6" s="119" t="s">
        <v>18</v>
      </c>
      <c r="AE6" s="116" t="s">
        <v>110</v>
      </c>
      <c r="AF6" s="117">
        <v>123.4567</v>
      </c>
    </row>
    <row r="7" spans="1:28" s="84" customFormat="1" ht="12.75">
      <c r="A7" s="109"/>
      <c r="B7" s="110"/>
      <c r="C7" s="110"/>
      <c r="D7" s="111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4"/>
      <c r="R7" s="114"/>
      <c r="S7" s="114"/>
      <c r="T7" s="110"/>
      <c r="U7" s="110"/>
      <c r="V7" s="110"/>
      <c r="W7" s="110"/>
      <c r="X7" s="110"/>
      <c r="Y7" s="110"/>
      <c r="Z7" s="110"/>
      <c r="AA7" s="110"/>
      <c r="AB7" s="110"/>
    </row>
    <row r="8" spans="1:28" s="84" customFormat="1" ht="13.5">
      <c r="A8" s="84" t="s">
        <v>0</v>
      </c>
      <c r="B8" s="124"/>
      <c r="C8" s="125"/>
      <c r="D8" s="126" t="str">
        <f>CONCATENATE(AA2," ",AB2," ",AC2," ",AD2)</f>
        <v>Prehľad rozpočtových nákladov v EUR  </v>
      </c>
      <c r="E8" s="114"/>
      <c r="F8" s="110"/>
      <c r="G8" s="112"/>
      <c r="H8" s="112"/>
      <c r="I8" s="112"/>
      <c r="J8" s="112"/>
      <c r="K8" s="113"/>
      <c r="L8" s="113"/>
      <c r="M8" s="114"/>
      <c r="N8" s="114"/>
      <c r="O8" s="110"/>
      <c r="P8" s="110"/>
      <c r="Q8" s="114"/>
      <c r="R8" s="114"/>
      <c r="S8" s="114"/>
      <c r="T8" s="110"/>
      <c r="U8" s="110"/>
      <c r="V8" s="110"/>
      <c r="W8" s="110"/>
      <c r="X8" s="110"/>
      <c r="Y8" s="110"/>
      <c r="Z8" s="110"/>
      <c r="AA8" s="110"/>
      <c r="AB8" s="110"/>
    </row>
    <row r="9" spans="1:28" s="84" customFormat="1" ht="12.75">
      <c r="A9" s="127" t="s">
        <v>111</v>
      </c>
      <c r="B9" s="127" t="s">
        <v>112</v>
      </c>
      <c r="C9" s="127" t="s">
        <v>113</v>
      </c>
      <c r="D9" s="128" t="s">
        <v>114</v>
      </c>
      <c r="E9" s="127" t="s">
        <v>115</v>
      </c>
      <c r="F9" s="127" t="s">
        <v>116</v>
      </c>
      <c r="G9" s="127" t="s">
        <v>117</v>
      </c>
      <c r="H9" s="127" t="s">
        <v>39</v>
      </c>
      <c r="I9" s="127" t="s">
        <v>90</v>
      </c>
      <c r="J9" s="127" t="s">
        <v>91</v>
      </c>
      <c r="K9" s="149" t="s">
        <v>92</v>
      </c>
      <c r="L9" s="149"/>
      <c r="M9" s="149" t="s">
        <v>93</v>
      </c>
      <c r="N9" s="149"/>
      <c r="O9" s="127" t="s">
        <v>118</v>
      </c>
      <c r="P9" s="130" t="s">
        <v>119</v>
      </c>
      <c r="Q9" s="130" t="s">
        <v>115</v>
      </c>
      <c r="R9" s="130" t="s">
        <v>115</v>
      </c>
      <c r="S9" s="130" t="s">
        <v>115</v>
      </c>
      <c r="T9" s="131" t="s">
        <v>120</v>
      </c>
      <c r="U9" s="131" t="s">
        <v>121</v>
      </c>
      <c r="V9" s="131" t="s">
        <v>122</v>
      </c>
      <c r="W9" s="132" t="s">
        <v>94</v>
      </c>
      <c r="X9" s="133" t="s">
        <v>123</v>
      </c>
      <c r="Y9" s="133" t="s">
        <v>113</v>
      </c>
      <c r="Z9" s="133" t="s">
        <v>124</v>
      </c>
      <c r="AA9" s="133" t="s">
        <v>125</v>
      </c>
      <c r="AB9" s="110" t="s">
        <v>122</v>
      </c>
    </row>
    <row r="10" spans="1:28" s="84" customFormat="1" ht="13.5">
      <c r="A10" s="134" t="s">
        <v>126</v>
      </c>
      <c r="B10" s="134" t="s">
        <v>127</v>
      </c>
      <c r="C10" s="135"/>
      <c r="D10" s="136" t="s">
        <v>128</v>
      </c>
      <c r="E10" s="134" t="s">
        <v>129</v>
      </c>
      <c r="F10" s="134" t="s">
        <v>130</v>
      </c>
      <c r="G10" s="134" t="s">
        <v>131</v>
      </c>
      <c r="H10" s="134"/>
      <c r="I10" s="134" t="s">
        <v>95</v>
      </c>
      <c r="J10" s="134"/>
      <c r="K10" s="129" t="s">
        <v>117</v>
      </c>
      <c r="L10" s="129" t="s">
        <v>91</v>
      </c>
      <c r="M10" s="129" t="s">
        <v>117</v>
      </c>
      <c r="N10" s="129" t="s">
        <v>91</v>
      </c>
      <c r="O10" s="134" t="s">
        <v>132</v>
      </c>
      <c r="P10" s="130"/>
      <c r="Q10" s="130" t="s">
        <v>133</v>
      </c>
      <c r="R10" s="130" t="s">
        <v>134</v>
      </c>
      <c r="S10" s="130" t="s">
        <v>135</v>
      </c>
      <c r="T10" s="131" t="s">
        <v>136</v>
      </c>
      <c r="U10" s="131" t="s">
        <v>118</v>
      </c>
      <c r="V10" s="131" t="s">
        <v>137</v>
      </c>
      <c r="W10"/>
      <c r="X10" s="110"/>
      <c r="Y10" s="110"/>
      <c r="Z10" s="133" t="s">
        <v>138</v>
      </c>
      <c r="AA10" s="133" t="s">
        <v>126</v>
      </c>
      <c r="AB10" s="110" t="s">
        <v>139</v>
      </c>
    </row>
    <row r="11" ht="12.75">
      <c r="G11" s="137"/>
    </row>
    <row r="13" ht="12.75">
      <c r="B13" s="138" t="s">
        <v>140</v>
      </c>
    </row>
    <row r="14" ht="12.75">
      <c r="B14" s="139" t="s">
        <v>96</v>
      </c>
    </row>
    <row r="15" spans="1:28" ht="12.75">
      <c r="A15" s="140" t="s">
        <v>141</v>
      </c>
      <c r="B15" s="100" t="s">
        <v>142</v>
      </c>
      <c r="C15" s="101" t="s">
        <v>143</v>
      </c>
      <c r="D15" s="102" t="s">
        <v>144</v>
      </c>
      <c r="E15" s="103">
        <v>7.284</v>
      </c>
      <c r="F15" s="104" t="s">
        <v>145</v>
      </c>
      <c r="H15" s="105">
        <f>ROUND(E15*G15,2)</f>
        <v>0</v>
      </c>
      <c r="J15" s="105">
        <f>ROUND(E15*G15,2)</f>
        <v>0</v>
      </c>
      <c r="K15" s="106">
        <v>2.42103</v>
      </c>
      <c r="L15" s="106">
        <f>E15*K15</f>
        <v>17.634782519999998</v>
      </c>
      <c r="O15" s="104">
        <v>20</v>
      </c>
      <c r="P15" s="104" t="s">
        <v>146</v>
      </c>
      <c r="V15" s="107" t="s">
        <v>71</v>
      </c>
      <c r="W15" s="103">
        <v>10.321</v>
      </c>
      <c r="X15" s="104" t="s">
        <v>147</v>
      </c>
      <c r="Y15" s="101" t="s">
        <v>143</v>
      </c>
      <c r="Z15" s="104" t="s">
        <v>148</v>
      </c>
      <c r="AA15" s="104" t="s">
        <v>146</v>
      </c>
      <c r="AB15" s="101" t="s">
        <v>149</v>
      </c>
    </row>
    <row r="16" spans="1:28" ht="12.75">
      <c r="A16" s="140" t="s">
        <v>150</v>
      </c>
      <c r="B16" s="100" t="s">
        <v>142</v>
      </c>
      <c r="C16" s="101" t="s">
        <v>151</v>
      </c>
      <c r="D16" s="102" t="s">
        <v>152</v>
      </c>
      <c r="E16" s="103">
        <v>39.904</v>
      </c>
      <c r="F16" s="104" t="s">
        <v>153</v>
      </c>
      <c r="H16" s="105">
        <f>ROUND(E16*G16,2)</f>
        <v>0</v>
      </c>
      <c r="J16" s="105">
        <f>ROUND(E16*G16,2)</f>
        <v>0</v>
      </c>
      <c r="K16" s="106">
        <v>0.00335</v>
      </c>
      <c r="L16" s="106">
        <f>E16*K16</f>
        <v>0.1336784</v>
      </c>
      <c r="O16" s="104">
        <v>20</v>
      </c>
      <c r="P16" s="104" t="s">
        <v>146</v>
      </c>
      <c r="V16" s="107" t="s">
        <v>71</v>
      </c>
      <c r="W16" s="103">
        <v>24.621</v>
      </c>
      <c r="X16" s="104" t="s">
        <v>154</v>
      </c>
      <c r="Y16" s="101" t="s">
        <v>151</v>
      </c>
      <c r="Z16" s="104" t="s">
        <v>148</v>
      </c>
      <c r="AA16" s="104" t="s">
        <v>146</v>
      </c>
      <c r="AB16" s="101" t="s">
        <v>149</v>
      </c>
    </row>
    <row r="17" spans="1:28" ht="12.75">
      <c r="A17" s="140" t="s">
        <v>155</v>
      </c>
      <c r="B17" s="100" t="s">
        <v>142</v>
      </c>
      <c r="C17" s="101" t="s">
        <v>156</v>
      </c>
      <c r="D17" s="102" t="s">
        <v>157</v>
      </c>
      <c r="E17" s="103">
        <v>39.904</v>
      </c>
      <c r="F17" s="104" t="s">
        <v>153</v>
      </c>
      <c r="H17" s="105">
        <f>ROUND(E17*G17,2)</f>
        <v>0</v>
      </c>
      <c r="J17" s="105">
        <f>ROUND(E17*G17,2)</f>
        <v>0</v>
      </c>
      <c r="O17" s="104">
        <v>20</v>
      </c>
      <c r="P17" s="104" t="s">
        <v>146</v>
      </c>
      <c r="V17" s="107" t="s">
        <v>71</v>
      </c>
      <c r="W17" s="103">
        <v>11.333</v>
      </c>
      <c r="X17" s="104" t="s">
        <v>158</v>
      </c>
      <c r="Y17" s="101" t="s">
        <v>156</v>
      </c>
      <c r="Z17" s="104" t="s">
        <v>148</v>
      </c>
      <c r="AA17" s="104" t="s">
        <v>146</v>
      </c>
      <c r="AB17" s="101" t="s">
        <v>149</v>
      </c>
    </row>
    <row r="18" spans="4:23" ht="12.75">
      <c r="D18" s="141" t="s">
        <v>159</v>
      </c>
      <c r="E18" s="142">
        <f>J18</f>
        <v>0</v>
      </c>
      <c r="H18" s="142">
        <f>SUM(H12:H17)</f>
        <v>0</v>
      </c>
      <c r="I18" s="142">
        <f>SUM(I12:I17)</f>
        <v>0</v>
      </c>
      <c r="J18" s="142">
        <f>SUM(J12:J17)</f>
        <v>0</v>
      </c>
      <c r="L18" s="143">
        <f>SUM(L12:L17)</f>
        <v>17.76846092</v>
      </c>
      <c r="N18" s="144">
        <f>SUM(N12:N17)</f>
        <v>0</v>
      </c>
      <c r="W18" s="144">
        <f>SUM(W12:W17)</f>
        <v>46.275</v>
      </c>
    </row>
    <row r="20" ht="12.75">
      <c r="B20" s="139" t="s">
        <v>97</v>
      </c>
    </row>
    <row r="21" spans="1:28" ht="25.5">
      <c r="A21" s="140" t="s">
        <v>160</v>
      </c>
      <c r="B21" s="100" t="s">
        <v>142</v>
      </c>
      <c r="C21" s="101" t="s">
        <v>161</v>
      </c>
      <c r="D21" s="102" t="s">
        <v>162</v>
      </c>
      <c r="E21" s="103">
        <v>60.696</v>
      </c>
      <c r="F21" s="104" t="s">
        <v>153</v>
      </c>
      <c r="H21" s="105">
        <f>ROUND(E21*G21,2)</f>
        <v>0</v>
      </c>
      <c r="J21" s="105">
        <f>ROUND(E21*G21,2)</f>
        <v>0</v>
      </c>
      <c r="K21" s="106">
        <v>0.04549</v>
      </c>
      <c r="L21" s="106">
        <f>E21*K21</f>
        <v>2.76106104</v>
      </c>
      <c r="O21" s="104">
        <v>20</v>
      </c>
      <c r="P21" s="104" t="s">
        <v>146</v>
      </c>
      <c r="V21" s="107" t="s">
        <v>71</v>
      </c>
      <c r="W21" s="103">
        <v>48.314</v>
      </c>
      <c r="X21" s="104" t="s">
        <v>163</v>
      </c>
      <c r="Y21" s="101" t="s">
        <v>161</v>
      </c>
      <c r="Z21" s="104" t="s">
        <v>164</v>
      </c>
      <c r="AA21" s="104" t="s">
        <v>146</v>
      </c>
      <c r="AB21" s="101" t="s">
        <v>149</v>
      </c>
    </row>
    <row r="22" spans="1:28" ht="25.5">
      <c r="A22" s="140" t="s">
        <v>165</v>
      </c>
      <c r="B22" s="100" t="s">
        <v>142</v>
      </c>
      <c r="C22" s="101" t="s">
        <v>166</v>
      </c>
      <c r="D22" s="102" t="s">
        <v>330</v>
      </c>
      <c r="E22" s="103">
        <v>54.058</v>
      </c>
      <c r="F22" s="104" t="s">
        <v>145</v>
      </c>
      <c r="H22" s="105">
        <f>ROUND(E22*G22,2)</f>
        <v>0</v>
      </c>
      <c r="J22" s="105">
        <f>ROUND(E22*G22,2)</f>
        <v>0</v>
      </c>
      <c r="K22" s="106">
        <v>2.42103</v>
      </c>
      <c r="L22" s="106">
        <f>E22*K22</f>
        <v>130.87603974</v>
      </c>
      <c r="O22" s="104">
        <v>20</v>
      </c>
      <c r="P22" s="104" t="s">
        <v>146</v>
      </c>
      <c r="V22" s="107" t="s">
        <v>71</v>
      </c>
      <c r="W22" s="103">
        <v>119.306</v>
      </c>
      <c r="X22" s="104" t="s">
        <v>167</v>
      </c>
      <c r="Y22" s="101" t="s">
        <v>166</v>
      </c>
      <c r="Z22" s="104" t="s">
        <v>148</v>
      </c>
      <c r="AA22" s="104" t="s">
        <v>146</v>
      </c>
      <c r="AB22" s="101" t="s">
        <v>149</v>
      </c>
    </row>
    <row r="23" spans="1:28" ht="12.75">
      <c r="A23" s="140" t="s">
        <v>168</v>
      </c>
      <c r="B23" s="100" t="s">
        <v>142</v>
      </c>
      <c r="C23" s="101" t="s">
        <v>169</v>
      </c>
      <c r="D23" s="102" t="s">
        <v>170</v>
      </c>
      <c r="E23" s="103">
        <v>54.058</v>
      </c>
      <c r="F23" s="104" t="s">
        <v>145</v>
      </c>
      <c r="H23" s="105">
        <f>ROUND(E23*G23,2)</f>
        <v>0</v>
      </c>
      <c r="J23" s="105">
        <f>ROUND(E23*G23,2)</f>
        <v>0</v>
      </c>
      <c r="K23" s="106">
        <v>0.01</v>
      </c>
      <c r="L23" s="106">
        <f>E23*K23</f>
        <v>0.5405800000000001</v>
      </c>
      <c r="O23" s="104">
        <v>20</v>
      </c>
      <c r="P23" s="104" t="s">
        <v>146</v>
      </c>
      <c r="V23" s="107" t="s">
        <v>71</v>
      </c>
      <c r="W23" s="103">
        <v>36.489</v>
      </c>
      <c r="X23" s="104" t="s">
        <v>171</v>
      </c>
      <c r="Y23" s="101" t="s">
        <v>169</v>
      </c>
      <c r="Z23" s="104" t="s">
        <v>148</v>
      </c>
      <c r="AA23" s="104" t="s">
        <v>146</v>
      </c>
      <c r="AB23" s="101" t="s">
        <v>149</v>
      </c>
    </row>
    <row r="24" spans="1:28" ht="12.75">
      <c r="A24" s="140" t="s">
        <v>172</v>
      </c>
      <c r="B24" s="100" t="s">
        <v>142</v>
      </c>
      <c r="C24" s="101" t="s">
        <v>173</v>
      </c>
      <c r="D24" s="102" t="s">
        <v>174</v>
      </c>
      <c r="E24" s="103">
        <v>54.058</v>
      </c>
      <c r="F24" s="104" t="s">
        <v>145</v>
      </c>
      <c r="H24" s="105">
        <f>ROUND(E24*G24,2)</f>
        <v>0</v>
      </c>
      <c r="J24" s="105">
        <f>ROUND(E24*G24,2)</f>
        <v>0</v>
      </c>
      <c r="O24" s="104">
        <v>20</v>
      </c>
      <c r="P24" s="104" t="s">
        <v>146</v>
      </c>
      <c r="V24" s="107" t="s">
        <v>71</v>
      </c>
      <c r="W24" s="103">
        <v>10.163</v>
      </c>
      <c r="X24" s="104" t="s">
        <v>175</v>
      </c>
      <c r="Y24" s="101" t="s">
        <v>173</v>
      </c>
      <c r="Z24" s="104" t="s">
        <v>148</v>
      </c>
      <c r="AA24" s="104" t="s">
        <v>146</v>
      </c>
      <c r="AB24" s="101" t="s">
        <v>149</v>
      </c>
    </row>
    <row r="25" spans="4:23" ht="12.75">
      <c r="D25" s="141" t="s">
        <v>176</v>
      </c>
      <c r="E25" s="142">
        <f>J25</f>
        <v>0</v>
      </c>
      <c r="H25" s="142">
        <f>SUM(H19:H24)</f>
        <v>0</v>
      </c>
      <c r="I25" s="142">
        <f>SUM(I19:I24)</f>
        <v>0</v>
      </c>
      <c r="J25" s="142">
        <f>SUM(J19:J24)</f>
        <v>0</v>
      </c>
      <c r="L25" s="143">
        <f>SUM(L19:L24)</f>
        <v>134.17768078</v>
      </c>
      <c r="N25" s="144">
        <f>SUM(N19:N24)</f>
        <v>0</v>
      </c>
      <c r="W25" s="144">
        <f>SUM(W19:W24)</f>
        <v>214.27200000000002</v>
      </c>
    </row>
    <row r="27" ht="12.75">
      <c r="B27" s="139" t="s">
        <v>98</v>
      </c>
    </row>
    <row r="28" spans="1:28" ht="12.75" hidden="1">
      <c r="A28" s="140" t="s">
        <v>177</v>
      </c>
      <c r="B28" s="100" t="s">
        <v>178</v>
      </c>
      <c r="C28" s="101" t="s">
        <v>179</v>
      </c>
      <c r="D28" s="102" t="s">
        <v>180</v>
      </c>
      <c r="E28" s="103">
        <v>540.582</v>
      </c>
      <c r="F28" s="104" t="s">
        <v>153</v>
      </c>
      <c r="H28" s="105">
        <f aca="true" t="shared" si="0" ref="H28:H42">ROUND(E28*G28,2)</f>
        <v>0</v>
      </c>
      <c r="J28" s="105">
        <f aca="true" t="shared" si="1" ref="J28:J42">ROUND(E28*G28,2)</f>
        <v>0</v>
      </c>
      <c r="M28" s="103">
        <v>0.09</v>
      </c>
      <c r="N28" s="103">
        <f>E28*M28</f>
        <v>48.65238</v>
      </c>
      <c r="O28" s="104">
        <v>20</v>
      </c>
      <c r="P28" s="104" t="s">
        <v>146</v>
      </c>
      <c r="V28" s="107" t="s">
        <v>71</v>
      </c>
      <c r="W28" s="103">
        <v>588.153</v>
      </c>
      <c r="X28" s="104" t="s">
        <v>181</v>
      </c>
      <c r="Y28" s="101" t="s">
        <v>179</v>
      </c>
      <c r="Z28" s="104" t="s">
        <v>182</v>
      </c>
      <c r="AA28" s="104" t="s">
        <v>146</v>
      </c>
      <c r="AB28" s="101" t="s">
        <v>149</v>
      </c>
    </row>
    <row r="29" spans="1:28" ht="12.75">
      <c r="A29" s="140" t="s">
        <v>183</v>
      </c>
      <c r="B29" s="100" t="s">
        <v>184</v>
      </c>
      <c r="C29" s="101" t="s">
        <v>185</v>
      </c>
      <c r="D29" s="102" t="s">
        <v>186</v>
      </c>
      <c r="E29" s="103">
        <v>540.582</v>
      </c>
      <c r="F29" s="104" t="s">
        <v>153</v>
      </c>
      <c r="H29" s="105">
        <f t="shared" si="0"/>
        <v>0</v>
      </c>
      <c r="J29" s="105">
        <f t="shared" si="1"/>
        <v>0</v>
      </c>
      <c r="M29" s="103">
        <v>0.014</v>
      </c>
      <c r="N29" s="103">
        <f>E29*M29</f>
        <v>7.568148</v>
      </c>
      <c r="O29" s="104">
        <v>20</v>
      </c>
      <c r="P29" s="104" t="s">
        <v>146</v>
      </c>
      <c r="V29" s="107" t="s">
        <v>187</v>
      </c>
      <c r="W29" s="103">
        <v>22.164</v>
      </c>
      <c r="X29" s="104" t="s">
        <v>188</v>
      </c>
      <c r="Y29" s="101" t="s">
        <v>185</v>
      </c>
      <c r="Z29" s="104" t="s">
        <v>189</v>
      </c>
      <c r="AA29" s="104" t="s">
        <v>146</v>
      </c>
      <c r="AB29" s="101" t="s">
        <v>149</v>
      </c>
    </row>
    <row r="30" spans="1:28" ht="25.5">
      <c r="A30" s="140" t="s">
        <v>190</v>
      </c>
      <c r="B30" s="100" t="s">
        <v>184</v>
      </c>
      <c r="C30" s="101" t="s">
        <v>191</v>
      </c>
      <c r="D30" s="102" t="s">
        <v>192</v>
      </c>
      <c r="E30" s="103">
        <v>1621.745</v>
      </c>
      <c r="F30" s="104" t="s">
        <v>153</v>
      </c>
      <c r="H30" s="105">
        <f t="shared" si="0"/>
        <v>0</v>
      </c>
      <c r="J30" s="105">
        <f t="shared" si="1"/>
        <v>0</v>
      </c>
      <c r="M30" s="103">
        <v>0.006</v>
      </c>
      <c r="N30" s="103">
        <f>E30*M30</f>
        <v>9.73047</v>
      </c>
      <c r="O30" s="104">
        <v>20</v>
      </c>
      <c r="P30" s="104" t="s">
        <v>146</v>
      </c>
      <c r="V30" s="107" t="s">
        <v>187</v>
      </c>
      <c r="W30" s="103">
        <v>11.352</v>
      </c>
      <c r="X30" s="104" t="s">
        <v>193</v>
      </c>
      <c r="Y30" s="101" t="s">
        <v>191</v>
      </c>
      <c r="Z30" s="104" t="s">
        <v>189</v>
      </c>
      <c r="AA30" s="104" t="s">
        <v>146</v>
      </c>
      <c r="AB30" s="101" t="s">
        <v>149</v>
      </c>
    </row>
    <row r="31" spans="1:28" ht="12.75">
      <c r="A31" s="140" t="s">
        <v>194</v>
      </c>
      <c r="B31" s="100" t="s">
        <v>184</v>
      </c>
      <c r="C31" s="101" t="s">
        <v>195</v>
      </c>
      <c r="D31" s="102" t="s">
        <v>196</v>
      </c>
      <c r="E31" s="103">
        <v>10</v>
      </c>
      <c r="F31" s="104" t="s">
        <v>197</v>
      </c>
      <c r="H31" s="105">
        <f t="shared" si="0"/>
        <v>0</v>
      </c>
      <c r="J31" s="105">
        <f t="shared" si="1"/>
        <v>0</v>
      </c>
      <c r="O31" s="104">
        <v>20</v>
      </c>
      <c r="P31" s="104" t="s">
        <v>146</v>
      </c>
      <c r="V31" s="107" t="s">
        <v>187</v>
      </c>
      <c r="W31" s="103">
        <v>1.66</v>
      </c>
      <c r="X31" s="104" t="s">
        <v>198</v>
      </c>
      <c r="Y31" s="101" t="s">
        <v>195</v>
      </c>
      <c r="Z31" s="104" t="s">
        <v>189</v>
      </c>
      <c r="AA31" s="104" t="s">
        <v>146</v>
      </c>
      <c r="AB31" s="101" t="s">
        <v>149</v>
      </c>
    </row>
    <row r="32" spans="1:28" ht="12.75">
      <c r="A32" s="140" t="s">
        <v>199</v>
      </c>
      <c r="B32" s="100" t="s">
        <v>200</v>
      </c>
      <c r="C32" s="101" t="s">
        <v>331</v>
      </c>
      <c r="D32" s="102" t="s">
        <v>332</v>
      </c>
      <c r="E32" s="103">
        <v>540.582</v>
      </c>
      <c r="F32" s="104" t="s">
        <v>153</v>
      </c>
      <c r="H32" s="105">
        <f t="shared" si="0"/>
        <v>0</v>
      </c>
      <c r="J32" s="105">
        <f t="shared" si="1"/>
        <v>0</v>
      </c>
      <c r="M32" s="103">
        <v>0.18</v>
      </c>
      <c r="N32" s="103">
        <f>E32*M32</f>
        <v>97.30476</v>
      </c>
      <c r="O32" s="104">
        <v>20</v>
      </c>
      <c r="P32" s="104" t="s">
        <v>146</v>
      </c>
      <c r="V32" s="107" t="s">
        <v>187</v>
      </c>
      <c r="W32" s="103">
        <v>185.42</v>
      </c>
      <c r="X32" s="104" t="s">
        <v>202</v>
      </c>
      <c r="Y32" s="101" t="s">
        <v>201</v>
      </c>
      <c r="Z32" s="104" t="s">
        <v>203</v>
      </c>
      <c r="AA32" s="104" t="s">
        <v>146</v>
      </c>
      <c r="AB32" s="101" t="s">
        <v>149</v>
      </c>
    </row>
    <row r="33" spans="1:28" ht="12.75">
      <c r="A33" s="140" t="s">
        <v>204</v>
      </c>
      <c r="B33" s="100" t="s">
        <v>200</v>
      </c>
      <c r="C33" s="101" t="s">
        <v>205</v>
      </c>
      <c r="D33" s="102" t="s">
        <v>206</v>
      </c>
      <c r="E33" s="103">
        <v>540.582</v>
      </c>
      <c r="F33" s="104" t="s">
        <v>153</v>
      </c>
      <c r="H33" s="105">
        <f t="shared" si="0"/>
        <v>0</v>
      </c>
      <c r="J33" s="105">
        <f t="shared" si="1"/>
        <v>0</v>
      </c>
      <c r="M33" s="103">
        <v>0.075</v>
      </c>
      <c r="N33" s="103">
        <f>E33*M33</f>
        <v>40.54365</v>
      </c>
      <c r="O33" s="104">
        <v>20</v>
      </c>
      <c r="P33" s="104" t="s">
        <v>146</v>
      </c>
      <c r="V33" s="107" t="s">
        <v>187</v>
      </c>
      <c r="W33" s="103">
        <v>254.074</v>
      </c>
      <c r="X33" s="104" t="s">
        <v>207</v>
      </c>
      <c r="Y33" s="101" t="s">
        <v>205</v>
      </c>
      <c r="Z33" s="104" t="s">
        <v>203</v>
      </c>
      <c r="AA33" s="104" t="s">
        <v>146</v>
      </c>
      <c r="AB33" s="101" t="s">
        <v>149</v>
      </c>
    </row>
    <row r="34" spans="1:28" ht="12.75">
      <c r="A34" s="140" t="s">
        <v>208</v>
      </c>
      <c r="B34" s="100" t="s">
        <v>209</v>
      </c>
      <c r="C34" s="101" t="s">
        <v>210</v>
      </c>
      <c r="D34" s="102" t="s">
        <v>211</v>
      </c>
      <c r="E34" s="103">
        <v>101.16</v>
      </c>
      <c r="F34" s="104" t="s">
        <v>212</v>
      </c>
      <c r="H34" s="105">
        <f t="shared" si="0"/>
        <v>0</v>
      </c>
      <c r="J34" s="105">
        <f t="shared" si="1"/>
        <v>0</v>
      </c>
      <c r="M34" s="103">
        <v>0.003</v>
      </c>
      <c r="N34" s="103">
        <f>E34*M34</f>
        <v>0.30347999999999997</v>
      </c>
      <c r="O34" s="104">
        <v>20</v>
      </c>
      <c r="P34" s="104" t="s">
        <v>146</v>
      </c>
      <c r="V34" s="107" t="s">
        <v>187</v>
      </c>
      <c r="W34" s="103">
        <v>11.128</v>
      </c>
      <c r="X34" s="104" t="s">
        <v>213</v>
      </c>
      <c r="Y34" s="101" t="s">
        <v>210</v>
      </c>
      <c r="Z34" s="104" t="s">
        <v>214</v>
      </c>
      <c r="AA34" s="104" t="s">
        <v>146</v>
      </c>
      <c r="AB34" s="101" t="s">
        <v>149</v>
      </c>
    </row>
    <row r="35" spans="1:28" ht="12.75">
      <c r="A35" s="140" t="s">
        <v>215</v>
      </c>
      <c r="B35" s="100" t="s">
        <v>178</v>
      </c>
      <c r="C35" s="101" t="s">
        <v>216</v>
      </c>
      <c r="D35" s="102" t="s">
        <v>217</v>
      </c>
      <c r="E35" s="103">
        <v>204.103</v>
      </c>
      <c r="F35" s="104" t="s">
        <v>218</v>
      </c>
      <c r="H35" s="105">
        <f t="shared" si="0"/>
        <v>0</v>
      </c>
      <c r="J35" s="105">
        <f t="shared" si="1"/>
        <v>0</v>
      </c>
      <c r="O35" s="104">
        <v>20</v>
      </c>
      <c r="P35" s="104" t="s">
        <v>146</v>
      </c>
      <c r="V35" s="107" t="s">
        <v>71</v>
      </c>
      <c r="W35" s="103">
        <v>200.221</v>
      </c>
      <c r="X35" s="104" t="s">
        <v>219</v>
      </c>
      <c r="Y35" s="101" t="s">
        <v>216</v>
      </c>
      <c r="Z35" s="104" t="s">
        <v>182</v>
      </c>
      <c r="AA35" s="104" t="s">
        <v>146</v>
      </c>
      <c r="AB35" s="101" t="s">
        <v>149</v>
      </c>
    </row>
    <row r="36" spans="1:28" ht="12.75">
      <c r="A36" s="140" t="s">
        <v>220</v>
      </c>
      <c r="B36" s="100" t="s">
        <v>178</v>
      </c>
      <c r="C36" s="101" t="s">
        <v>221</v>
      </c>
      <c r="D36" s="102" t="s">
        <v>222</v>
      </c>
      <c r="E36" s="103">
        <v>204.103</v>
      </c>
      <c r="F36" s="104" t="s">
        <v>218</v>
      </c>
      <c r="H36" s="105">
        <f t="shared" si="0"/>
        <v>0</v>
      </c>
      <c r="J36" s="105">
        <f t="shared" si="1"/>
        <v>0</v>
      </c>
      <c r="O36" s="104">
        <v>20</v>
      </c>
      <c r="P36" s="104" t="s">
        <v>146</v>
      </c>
      <c r="V36" s="107" t="s">
        <v>71</v>
      </c>
      <c r="W36" s="103">
        <v>121.407</v>
      </c>
      <c r="X36" s="104" t="s">
        <v>223</v>
      </c>
      <c r="Y36" s="101" t="s">
        <v>221</v>
      </c>
      <c r="Z36" s="104" t="s">
        <v>182</v>
      </c>
      <c r="AA36" s="104" t="s">
        <v>146</v>
      </c>
      <c r="AB36" s="101" t="s">
        <v>149</v>
      </c>
    </row>
    <row r="37" spans="1:28" ht="12.75">
      <c r="A37" s="140" t="s">
        <v>224</v>
      </c>
      <c r="B37" s="100" t="s">
        <v>178</v>
      </c>
      <c r="C37" s="101" t="s">
        <v>225</v>
      </c>
      <c r="D37" s="102" t="s">
        <v>226</v>
      </c>
      <c r="E37" s="103">
        <v>204.103</v>
      </c>
      <c r="F37" s="104" t="s">
        <v>218</v>
      </c>
      <c r="H37" s="105">
        <f t="shared" si="0"/>
        <v>0</v>
      </c>
      <c r="J37" s="105">
        <f t="shared" si="1"/>
        <v>0</v>
      </c>
      <c r="O37" s="104">
        <v>20</v>
      </c>
      <c r="P37" s="104" t="s">
        <v>146</v>
      </c>
      <c r="V37" s="107" t="s">
        <v>71</v>
      </c>
      <c r="W37" s="103">
        <v>84.099</v>
      </c>
      <c r="X37" s="104" t="s">
        <v>227</v>
      </c>
      <c r="Y37" s="101" t="s">
        <v>225</v>
      </c>
      <c r="Z37" s="104" t="s">
        <v>182</v>
      </c>
      <c r="AA37" s="104" t="s">
        <v>146</v>
      </c>
      <c r="AB37" s="101" t="s">
        <v>149</v>
      </c>
    </row>
    <row r="38" spans="1:28" ht="12.75">
      <c r="A38" s="140" t="s">
        <v>228</v>
      </c>
      <c r="B38" s="100" t="s">
        <v>178</v>
      </c>
      <c r="C38" s="101" t="s">
        <v>229</v>
      </c>
      <c r="D38" s="102" t="s">
        <v>230</v>
      </c>
      <c r="E38" s="103">
        <v>816.41</v>
      </c>
      <c r="F38" s="104" t="s">
        <v>218</v>
      </c>
      <c r="H38" s="105">
        <f t="shared" si="0"/>
        <v>0</v>
      </c>
      <c r="J38" s="105">
        <f t="shared" si="1"/>
        <v>0</v>
      </c>
      <c r="O38" s="104">
        <v>20</v>
      </c>
      <c r="P38" s="104" t="s">
        <v>146</v>
      </c>
      <c r="V38" s="107" t="s">
        <v>71</v>
      </c>
      <c r="X38" s="104" t="s">
        <v>231</v>
      </c>
      <c r="Y38" s="101" t="s">
        <v>229</v>
      </c>
      <c r="Z38" s="104" t="s">
        <v>182</v>
      </c>
      <c r="AA38" s="104" t="s">
        <v>146</v>
      </c>
      <c r="AB38" s="101" t="s">
        <v>149</v>
      </c>
    </row>
    <row r="39" spans="1:28" ht="12.75">
      <c r="A39" s="140" t="s">
        <v>232</v>
      </c>
      <c r="B39" s="100" t="s">
        <v>178</v>
      </c>
      <c r="C39" s="101" t="s">
        <v>233</v>
      </c>
      <c r="D39" s="102" t="s">
        <v>234</v>
      </c>
      <c r="E39" s="103">
        <v>204.103</v>
      </c>
      <c r="F39" s="104" t="s">
        <v>218</v>
      </c>
      <c r="H39" s="105">
        <f t="shared" si="0"/>
        <v>0</v>
      </c>
      <c r="J39" s="105">
        <f t="shared" si="1"/>
        <v>0</v>
      </c>
      <c r="O39" s="104">
        <v>20</v>
      </c>
      <c r="P39" s="104" t="s">
        <v>146</v>
      </c>
      <c r="V39" s="107" t="s">
        <v>71</v>
      </c>
      <c r="W39" s="103">
        <v>175.193</v>
      </c>
      <c r="X39" s="104" t="s">
        <v>235</v>
      </c>
      <c r="Y39" s="101" t="s">
        <v>233</v>
      </c>
      <c r="Z39" s="104" t="s">
        <v>182</v>
      </c>
      <c r="AA39" s="104" t="s">
        <v>146</v>
      </c>
      <c r="AB39" s="101" t="s">
        <v>149</v>
      </c>
    </row>
    <row r="40" spans="1:28" ht="25.5">
      <c r="A40" s="140" t="s">
        <v>236</v>
      </c>
      <c r="B40" s="100" t="s">
        <v>178</v>
      </c>
      <c r="C40" s="101" t="s">
        <v>237</v>
      </c>
      <c r="D40" s="102" t="s">
        <v>238</v>
      </c>
      <c r="E40" s="103">
        <v>17.298</v>
      </c>
      <c r="F40" s="104" t="s">
        <v>218</v>
      </c>
      <c r="H40" s="105">
        <f t="shared" si="0"/>
        <v>0</v>
      </c>
      <c r="J40" s="105">
        <f t="shared" si="1"/>
        <v>0</v>
      </c>
      <c r="O40" s="104">
        <v>20</v>
      </c>
      <c r="P40" s="104" t="s">
        <v>146</v>
      </c>
      <c r="V40" s="107" t="s">
        <v>71</v>
      </c>
      <c r="X40" s="104" t="s">
        <v>239</v>
      </c>
      <c r="Y40" s="101" t="s">
        <v>237</v>
      </c>
      <c r="Z40" s="104" t="s">
        <v>182</v>
      </c>
      <c r="AA40" s="104" t="s">
        <v>146</v>
      </c>
      <c r="AB40" s="101" t="s">
        <v>149</v>
      </c>
    </row>
    <row r="41" spans="1:28" ht="25.5">
      <c r="A41" s="140" t="s">
        <v>240</v>
      </c>
      <c r="B41" s="100" t="s">
        <v>178</v>
      </c>
      <c r="C41" s="101" t="s">
        <v>241</v>
      </c>
      <c r="D41" s="102" t="s">
        <v>242</v>
      </c>
      <c r="E41" s="103">
        <v>186.8</v>
      </c>
      <c r="F41" s="104" t="s">
        <v>218</v>
      </c>
      <c r="H41" s="105">
        <f t="shared" si="0"/>
        <v>0</v>
      </c>
      <c r="J41" s="105">
        <f t="shared" si="1"/>
        <v>0</v>
      </c>
      <c r="O41" s="104">
        <v>20</v>
      </c>
      <c r="P41" s="104" t="s">
        <v>146</v>
      </c>
      <c r="V41" s="107" t="s">
        <v>71</v>
      </c>
      <c r="X41" s="104" t="s">
        <v>243</v>
      </c>
      <c r="Y41" s="101" t="s">
        <v>241</v>
      </c>
      <c r="Z41" s="104" t="s">
        <v>182</v>
      </c>
      <c r="AA41" s="104" t="s">
        <v>146</v>
      </c>
      <c r="AB41" s="101" t="s">
        <v>149</v>
      </c>
    </row>
    <row r="42" spans="1:28" ht="12.75">
      <c r="A42" s="140" t="s">
        <v>244</v>
      </c>
      <c r="B42" s="100" t="s">
        <v>142</v>
      </c>
      <c r="C42" s="101" t="s">
        <v>245</v>
      </c>
      <c r="D42" s="102" t="s">
        <v>246</v>
      </c>
      <c r="E42" s="103">
        <v>151.946</v>
      </c>
      <c r="F42" s="104" t="s">
        <v>218</v>
      </c>
      <c r="H42" s="105">
        <f t="shared" si="0"/>
        <v>0</v>
      </c>
      <c r="J42" s="105">
        <f t="shared" si="1"/>
        <v>0</v>
      </c>
      <c r="O42" s="104">
        <v>20</v>
      </c>
      <c r="P42" s="104" t="s">
        <v>146</v>
      </c>
      <c r="V42" s="107" t="s">
        <v>71</v>
      </c>
      <c r="W42" s="103">
        <v>46.344</v>
      </c>
      <c r="X42" s="104" t="s">
        <v>247</v>
      </c>
      <c r="Y42" s="101" t="s">
        <v>245</v>
      </c>
      <c r="Z42" s="104" t="s">
        <v>248</v>
      </c>
      <c r="AA42" s="104" t="s">
        <v>146</v>
      </c>
      <c r="AB42" s="101" t="s">
        <v>149</v>
      </c>
    </row>
    <row r="43" spans="4:23" ht="12.75">
      <c r="D43" s="141" t="s">
        <v>249</v>
      </c>
      <c r="E43" s="142">
        <f>J43</f>
        <v>0</v>
      </c>
      <c r="H43" s="142">
        <f>SUM(H26:H42)</f>
        <v>0</v>
      </c>
      <c r="I43" s="142">
        <f>SUM(I26:I42)</f>
        <v>0</v>
      </c>
      <c r="J43" s="142">
        <f>SUM(J26:J42)</f>
        <v>0</v>
      </c>
      <c r="L43" s="143">
        <f>SUM(L26:L42)</f>
        <v>0</v>
      </c>
      <c r="N43" s="144">
        <f>SUM(N26:N42)</f>
        <v>204.10288800000004</v>
      </c>
      <c r="W43" s="144">
        <f>SUM(W26:W42)</f>
        <v>1701.2149999999997</v>
      </c>
    </row>
    <row r="45" spans="4:23" ht="12.75">
      <c r="D45" s="141" t="s">
        <v>99</v>
      </c>
      <c r="E45" s="144">
        <f>J45</f>
        <v>0</v>
      </c>
      <c r="H45" s="142">
        <f>H18+H25+H43</f>
        <v>0</v>
      </c>
      <c r="I45" s="142">
        <f>I18+I25+I43</f>
        <v>0</v>
      </c>
      <c r="J45" s="142">
        <f>J18+J25+J43</f>
        <v>0</v>
      </c>
      <c r="L45" s="143">
        <f>L18+L25+L43</f>
        <v>151.9461417</v>
      </c>
      <c r="N45" s="144">
        <f>N18+N25+N43</f>
        <v>204.10288800000004</v>
      </c>
      <c r="W45" s="144">
        <f>W18+W25+W43</f>
        <v>1961.7619999999997</v>
      </c>
    </row>
    <row r="47" ht="12.75">
      <c r="B47" s="138" t="s">
        <v>101</v>
      </c>
    </row>
    <row r="48" ht="12.75">
      <c r="B48" s="139" t="s">
        <v>100</v>
      </c>
    </row>
    <row r="49" spans="1:28" ht="12.75">
      <c r="A49" s="140" t="s">
        <v>250</v>
      </c>
      <c r="B49" s="100" t="s">
        <v>184</v>
      </c>
      <c r="C49" s="101" t="s">
        <v>251</v>
      </c>
      <c r="D49" s="102" t="s">
        <v>252</v>
      </c>
      <c r="E49" s="103">
        <v>540.582</v>
      </c>
      <c r="F49" s="104" t="s">
        <v>153</v>
      </c>
      <c r="H49" s="105">
        <f>ROUND(E49*G49,2)</f>
        <v>0</v>
      </c>
      <c r="J49" s="105">
        <f aca="true" t="shared" si="2" ref="J49:J62">ROUND(E49*G49,2)</f>
        <v>0</v>
      </c>
      <c r="M49" s="103">
        <v>0.002</v>
      </c>
      <c r="N49" s="103">
        <f>E49*M49</f>
        <v>1.081164</v>
      </c>
      <c r="O49" s="104">
        <v>20</v>
      </c>
      <c r="P49" s="104" t="s">
        <v>146</v>
      </c>
      <c r="V49" s="107" t="s">
        <v>187</v>
      </c>
      <c r="W49" s="103">
        <v>19.461</v>
      </c>
      <c r="X49" s="104" t="s">
        <v>253</v>
      </c>
      <c r="Y49" s="101" t="s">
        <v>251</v>
      </c>
      <c r="Z49" s="104" t="s">
        <v>189</v>
      </c>
      <c r="AA49" s="104" t="s">
        <v>146</v>
      </c>
      <c r="AB49" s="101" t="s">
        <v>149</v>
      </c>
    </row>
    <row r="50" spans="1:28" ht="25.5">
      <c r="A50" s="140" t="s">
        <v>254</v>
      </c>
      <c r="B50" s="100" t="s">
        <v>184</v>
      </c>
      <c r="C50" s="101" t="s">
        <v>255</v>
      </c>
      <c r="D50" s="102" t="s">
        <v>256</v>
      </c>
      <c r="E50" s="103">
        <v>661.974</v>
      </c>
      <c r="F50" s="104" t="s">
        <v>153</v>
      </c>
      <c r="H50" s="105">
        <f>ROUND(E50*G50,2)</f>
        <v>0</v>
      </c>
      <c r="J50" s="105">
        <f t="shared" si="2"/>
        <v>0</v>
      </c>
      <c r="O50" s="104">
        <v>20</v>
      </c>
      <c r="P50" s="104" t="s">
        <v>146</v>
      </c>
      <c r="V50" s="107" t="s">
        <v>187</v>
      </c>
      <c r="W50" s="103">
        <v>9.268</v>
      </c>
      <c r="X50" s="104" t="s">
        <v>257</v>
      </c>
      <c r="Y50" s="101" t="s">
        <v>255</v>
      </c>
      <c r="Z50" s="104" t="s">
        <v>189</v>
      </c>
      <c r="AA50" s="104" t="s">
        <v>146</v>
      </c>
      <c r="AB50" s="101" t="s">
        <v>149</v>
      </c>
    </row>
    <row r="51" spans="1:28" ht="12.75">
      <c r="A51" s="140" t="s">
        <v>258</v>
      </c>
      <c r="B51" s="100" t="s">
        <v>259</v>
      </c>
      <c r="C51" s="101" t="s">
        <v>260</v>
      </c>
      <c r="D51" s="102" t="s">
        <v>261</v>
      </c>
      <c r="E51" s="103">
        <v>26.479</v>
      </c>
      <c r="F51" s="104" t="s">
        <v>197</v>
      </c>
      <c r="I51" s="105">
        <f>ROUND(E51*G51,2)</f>
        <v>0</v>
      </c>
      <c r="J51" s="105">
        <f t="shared" si="2"/>
        <v>0</v>
      </c>
      <c r="O51" s="104">
        <v>20</v>
      </c>
      <c r="P51" s="104" t="s">
        <v>146</v>
      </c>
      <c r="V51" s="107" t="s">
        <v>61</v>
      </c>
      <c r="X51" s="104" t="s">
        <v>262</v>
      </c>
      <c r="Y51" s="104" t="s">
        <v>260</v>
      </c>
      <c r="Z51" s="101" t="s">
        <v>263</v>
      </c>
      <c r="AA51" s="104" t="s">
        <v>146</v>
      </c>
      <c r="AB51" s="101" t="s">
        <v>264</v>
      </c>
    </row>
    <row r="52" spans="1:28" ht="12.75">
      <c r="A52" s="140" t="s">
        <v>265</v>
      </c>
      <c r="B52" s="100" t="s">
        <v>184</v>
      </c>
      <c r="C52" s="101" t="s">
        <v>266</v>
      </c>
      <c r="D52" s="102" t="s">
        <v>267</v>
      </c>
      <c r="E52" s="103">
        <v>661.974</v>
      </c>
      <c r="F52" s="104" t="s">
        <v>153</v>
      </c>
      <c r="H52" s="105">
        <f>ROUND(E52*G52,2)</f>
        <v>0</v>
      </c>
      <c r="J52" s="105">
        <f t="shared" si="2"/>
        <v>0</v>
      </c>
      <c r="K52" s="106">
        <v>0.00036</v>
      </c>
      <c r="L52" s="106">
        <f>E52*K52</f>
        <v>0.23831064000000002</v>
      </c>
      <c r="O52" s="104">
        <v>20</v>
      </c>
      <c r="P52" s="104" t="s">
        <v>146</v>
      </c>
      <c r="V52" s="107" t="s">
        <v>187</v>
      </c>
      <c r="W52" s="103">
        <v>67.521</v>
      </c>
      <c r="X52" s="104" t="s">
        <v>268</v>
      </c>
      <c r="Y52" s="101" t="s">
        <v>266</v>
      </c>
      <c r="Z52" s="104" t="s">
        <v>189</v>
      </c>
      <c r="AA52" s="104" t="s">
        <v>146</v>
      </c>
      <c r="AB52" s="101" t="s">
        <v>149</v>
      </c>
    </row>
    <row r="53" spans="1:28" ht="25.5">
      <c r="A53" s="140" t="s">
        <v>269</v>
      </c>
      <c r="B53" s="100" t="s">
        <v>259</v>
      </c>
      <c r="C53" s="101" t="s">
        <v>270</v>
      </c>
      <c r="D53" s="102" t="s">
        <v>271</v>
      </c>
      <c r="E53" s="103">
        <v>761.27</v>
      </c>
      <c r="F53" s="104" t="s">
        <v>153</v>
      </c>
      <c r="I53" s="105">
        <f>ROUND(E53*G53,2)</f>
        <v>0</v>
      </c>
      <c r="J53" s="105">
        <f t="shared" si="2"/>
        <v>0</v>
      </c>
      <c r="O53" s="104">
        <v>20</v>
      </c>
      <c r="P53" s="104" t="s">
        <v>146</v>
      </c>
      <c r="V53" s="107" t="s">
        <v>61</v>
      </c>
      <c r="X53" s="101" t="s">
        <v>272</v>
      </c>
      <c r="Y53" s="101" t="s">
        <v>270</v>
      </c>
      <c r="Z53" s="104" t="s">
        <v>164</v>
      </c>
      <c r="AA53" s="104" t="s">
        <v>146</v>
      </c>
      <c r="AB53" s="101" t="s">
        <v>264</v>
      </c>
    </row>
    <row r="54" spans="1:28" ht="25.5">
      <c r="A54" s="140" t="s">
        <v>273</v>
      </c>
      <c r="B54" s="100" t="s">
        <v>184</v>
      </c>
      <c r="C54" s="101" t="s">
        <v>274</v>
      </c>
      <c r="D54" s="102" t="s">
        <v>275</v>
      </c>
      <c r="E54" s="103">
        <v>52</v>
      </c>
      <c r="F54" s="104" t="s">
        <v>197</v>
      </c>
      <c r="H54" s="105">
        <f>ROUND(E54*G54,2)</f>
        <v>0</v>
      </c>
      <c r="J54" s="105">
        <f t="shared" si="2"/>
        <v>0</v>
      </c>
      <c r="O54" s="104">
        <v>20</v>
      </c>
      <c r="P54" s="104" t="s">
        <v>146</v>
      </c>
      <c r="V54" s="107" t="s">
        <v>187</v>
      </c>
      <c r="W54" s="103">
        <v>1.56</v>
      </c>
      <c r="X54" s="104" t="s">
        <v>276</v>
      </c>
      <c r="Y54" s="101" t="s">
        <v>274</v>
      </c>
      <c r="Z54" s="104" t="s">
        <v>189</v>
      </c>
      <c r="AA54" s="104" t="s">
        <v>146</v>
      </c>
      <c r="AB54" s="101" t="s">
        <v>149</v>
      </c>
    </row>
    <row r="55" spans="1:28" ht="25.5">
      <c r="A55" s="140" t="s">
        <v>277</v>
      </c>
      <c r="B55" s="100" t="s">
        <v>184</v>
      </c>
      <c r="C55" s="101" t="s">
        <v>278</v>
      </c>
      <c r="D55" s="102" t="s">
        <v>279</v>
      </c>
      <c r="E55" s="103">
        <v>52</v>
      </c>
      <c r="F55" s="104" t="s">
        <v>197</v>
      </c>
      <c r="H55" s="105">
        <f>ROUND(E55*G55,2)</f>
        <v>0</v>
      </c>
      <c r="J55" s="105">
        <f t="shared" si="2"/>
        <v>0</v>
      </c>
      <c r="O55" s="104">
        <v>20</v>
      </c>
      <c r="P55" s="104" t="s">
        <v>146</v>
      </c>
      <c r="V55" s="107" t="s">
        <v>187</v>
      </c>
      <c r="W55" s="103">
        <v>10.4</v>
      </c>
      <c r="X55" s="104" t="s">
        <v>280</v>
      </c>
      <c r="Y55" s="101" t="s">
        <v>278</v>
      </c>
      <c r="Z55" s="104" t="s">
        <v>189</v>
      </c>
      <c r="AA55" s="104" t="s">
        <v>146</v>
      </c>
      <c r="AB55" s="101" t="s">
        <v>149</v>
      </c>
    </row>
    <row r="56" spans="1:28" ht="25.5">
      <c r="A56" s="140" t="s">
        <v>281</v>
      </c>
      <c r="B56" s="100" t="s">
        <v>184</v>
      </c>
      <c r="C56" s="101" t="s">
        <v>282</v>
      </c>
      <c r="D56" s="102" t="s">
        <v>283</v>
      </c>
      <c r="E56" s="103">
        <v>52</v>
      </c>
      <c r="F56" s="104" t="s">
        <v>197</v>
      </c>
      <c r="H56" s="105">
        <f>ROUND(E56*G56,2)</f>
        <v>0</v>
      </c>
      <c r="J56" s="105">
        <f t="shared" si="2"/>
        <v>0</v>
      </c>
      <c r="O56" s="104">
        <v>20</v>
      </c>
      <c r="P56" s="104" t="s">
        <v>146</v>
      </c>
      <c r="V56" s="107" t="s">
        <v>187</v>
      </c>
      <c r="W56" s="103">
        <v>10.4</v>
      </c>
      <c r="X56" s="104" t="s">
        <v>284</v>
      </c>
      <c r="Y56" s="101" t="s">
        <v>282</v>
      </c>
      <c r="Z56" s="104" t="s">
        <v>189</v>
      </c>
      <c r="AA56" s="104" t="s">
        <v>146</v>
      </c>
      <c r="AB56" s="101" t="s">
        <v>149</v>
      </c>
    </row>
    <row r="57" spans="1:28" ht="25.5">
      <c r="A57" s="140" t="s">
        <v>285</v>
      </c>
      <c r="B57" s="100" t="s">
        <v>184</v>
      </c>
      <c r="C57" s="101" t="s">
        <v>286</v>
      </c>
      <c r="D57" s="102" t="s">
        <v>287</v>
      </c>
      <c r="E57" s="103">
        <v>661.974</v>
      </c>
      <c r="F57" s="104" t="s">
        <v>153</v>
      </c>
      <c r="H57" s="105">
        <f>ROUND(E57*G57,2)</f>
        <v>0</v>
      </c>
      <c r="J57" s="105">
        <f t="shared" si="2"/>
        <v>0</v>
      </c>
      <c r="K57" s="106">
        <v>0.0005</v>
      </c>
      <c r="L57" s="106">
        <f>E57*K57</f>
        <v>0.33098700000000003</v>
      </c>
      <c r="O57" s="104">
        <v>20</v>
      </c>
      <c r="P57" s="104" t="s">
        <v>146</v>
      </c>
      <c r="V57" s="107" t="s">
        <v>187</v>
      </c>
      <c r="W57" s="103">
        <v>220.437</v>
      </c>
      <c r="X57" s="104" t="s">
        <v>288</v>
      </c>
      <c r="Y57" s="101" t="s">
        <v>286</v>
      </c>
      <c r="Z57" s="104" t="s">
        <v>164</v>
      </c>
      <c r="AA57" s="104" t="s">
        <v>146</v>
      </c>
      <c r="AB57" s="101" t="s">
        <v>149</v>
      </c>
    </row>
    <row r="58" spans="1:28" ht="25.5">
      <c r="A58" s="140" t="s">
        <v>289</v>
      </c>
      <c r="B58" s="100" t="s">
        <v>259</v>
      </c>
      <c r="C58" s="101" t="s">
        <v>290</v>
      </c>
      <c r="D58" s="102" t="s">
        <v>291</v>
      </c>
      <c r="E58" s="103">
        <v>767.89</v>
      </c>
      <c r="F58" s="104" t="s">
        <v>153</v>
      </c>
      <c r="I58" s="105">
        <f>ROUND(E58*G58,2)</f>
        <v>0</v>
      </c>
      <c r="J58" s="105">
        <f t="shared" si="2"/>
        <v>0</v>
      </c>
      <c r="O58" s="104">
        <v>20</v>
      </c>
      <c r="P58" s="104" t="s">
        <v>146</v>
      </c>
      <c r="V58" s="107" t="s">
        <v>61</v>
      </c>
      <c r="X58" s="101" t="s">
        <v>290</v>
      </c>
      <c r="Y58" s="101" t="s">
        <v>290</v>
      </c>
      <c r="Z58" s="104" t="s">
        <v>292</v>
      </c>
      <c r="AA58" s="101" t="s">
        <v>293</v>
      </c>
      <c r="AB58" s="101" t="s">
        <v>264</v>
      </c>
    </row>
    <row r="59" spans="1:28" ht="12.75">
      <c r="A59" s="140" t="s">
        <v>294</v>
      </c>
      <c r="B59" s="100" t="s">
        <v>184</v>
      </c>
      <c r="C59" s="101" t="s">
        <v>295</v>
      </c>
      <c r="D59" s="102" t="s">
        <v>296</v>
      </c>
      <c r="E59" s="103">
        <v>12</v>
      </c>
      <c r="F59" s="104" t="s">
        <v>197</v>
      </c>
      <c r="H59" s="105">
        <f>ROUND(E59*G59,2)</f>
        <v>0</v>
      </c>
      <c r="J59" s="105">
        <f t="shared" si="2"/>
        <v>0</v>
      </c>
      <c r="K59" s="106">
        <v>0.00019</v>
      </c>
      <c r="L59" s="106">
        <f>E59*K59</f>
        <v>0.00228</v>
      </c>
      <c r="O59" s="104">
        <v>20</v>
      </c>
      <c r="P59" s="104" t="s">
        <v>146</v>
      </c>
      <c r="V59" s="107" t="s">
        <v>187</v>
      </c>
      <c r="W59" s="103">
        <v>4.524</v>
      </c>
      <c r="X59" s="104" t="s">
        <v>297</v>
      </c>
      <c r="Y59" s="101" t="s">
        <v>295</v>
      </c>
      <c r="Z59" s="104" t="s">
        <v>189</v>
      </c>
      <c r="AA59" s="104" t="s">
        <v>146</v>
      </c>
      <c r="AB59" s="101" t="s">
        <v>149</v>
      </c>
    </row>
    <row r="60" spans="1:28" ht="12.75">
      <c r="A60" s="140" t="s">
        <v>298</v>
      </c>
      <c r="B60" s="100" t="s">
        <v>259</v>
      </c>
      <c r="C60" s="101" t="s">
        <v>299</v>
      </c>
      <c r="D60" s="102" t="s">
        <v>300</v>
      </c>
      <c r="E60" s="103">
        <v>2</v>
      </c>
      <c r="F60" s="104" t="s">
        <v>197</v>
      </c>
      <c r="I60" s="105">
        <f>ROUND(E60*G60,2)</f>
        <v>0</v>
      </c>
      <c r="J60" s="105">
        <f t="shared" si="2"/>
        <v>0</v>
      </c>
      <c r="O60" s="104">
        <v>20</v>
      </c>
      <c r="P60" s="104" t="s">
        <v>146</v>
      </c>
      <c r="V60" s="107" t="s">
        <v>61</v>
      </c>
      <c r="X60" s="104" t="s">
        <v>299</v>
      </c>
      <c r="Y60" s="104" t="s">
        <v>299</v>
      </c>
      <c r="Z60" s="104" t="s">
        <v>301</v>
      </c>
      <c r="AA60" s="104" t="s">
        <v>146</v>
      </c>
      <c r="AB60" s="101" t="s">
        <v>264</v>
      </c>
    </row>
    <row r="61" spans="1:28" ht="12.75">
      <c r="A61" s="140" t="s">
        <v>302</v>
      </c>
      <c r="B61" s="100" t="s">
        <v>259</v>
      </c>
      <c r="C61" s="101" t="s">
        <v>303</v>
      </c>
      <c r="D61" s="102" t="s">
        <v>304</v>
      </c>
      <c r="E61" s="103">
        <v>10</v>
      </c>
      <c r="F61" s="104" t="s">
        <v>197</v>
      </c>
      <c r="I61" s="105">
        <f>ROUND(E61*G61,2)</f>
        <v>0</v>
      </c>
      <c r="J61" s="105">
        <f t="shared" si="2"/>
        <v>0</v>
      </c>
      <c r="O61" s="104">
        <v>20</v>
      </c>
      <c r="P61" s="104" t="s">
        <v>146</v>
      </c>
      <c r="V61" s="107" t="s">
        <v>61</v>
      </c>
      <c r="X61" s="104" t="s">
        <v>303</v>
      </c>
      <c r="Y61" s="104" t="s">
        <v>303</v>
      </c>
      <c r="Z61" s="104" t="s">
        <v>301</v>
      </c>
      <c r="AA61" s="101" t="s">
        <v>305</v>
      </c>
      <c r="AB61" s="101" t="s">
        <v>264</v>
      </c>
    </row>
    <row r="62" spans="1:28" ht="12.75">
      <c r="A62" s="140" t="s">
        <v>306</v>
      </c>
      <c r="B62" s="100" t="s">
        <v>184</v>
      </c>
      <c r="C62" s="101" t="s">
        <v>307</v>
      </c>
      <c r="D62" s="102" t="s">
        <v>308</v>
      </c>
      <c r="F62" s="104" t="s">
        <v>132</v>
      </c>
      <c r="H62" s="105">
        <f>ROUND(E62*G62,2)</f>
        <v>0</v>
      </c>
      <c r="J62" s="105">
        <f t="shared" si="2"/>
        <v>0</v>
      </c>
      <c r="O62" s="104">
        <v>20</v>
      </c>
      <c r="P62" s="104" t="s">
        <v>146</v>
      </c>
      <c r="V62" s="107" t="s">
        <v>187</v>
      </c>
      <c r="X62" s="104" t="s">
        <v>309</v>
      </c>
      <c r="Y62" s="101" t="s">
        <v>307</v>
      </c>
      <c r="Z62" s="104" t="s">
        <v>310</v>
      </c>
      <c r="AA62" s="104" t="s">
        <v>146</v>
      </c>
      <c r="AB62" s="101" t="s">
        <v>149</v>
      </c>
    </row>
    <row r="63" spans="4:23" ht="12.75">
      <c r="D63" s="141" t="s">
        <v>311</v>
      </c>
      <c r="E63" s="142">
        <f>J63</f>
        <v>0</v>
      </c>
      <c r="H63" s="142">
        <f>SUM(H46:H62)</f>
        <v>0</v>
      </c>
      <c r="I63" s="142">
        <f>SUM(I46:I62)</f>
        <v>0</v>
      </c>
      <c r="J63" s="142">
        <f>SUM(J46:J62)</f>
        <v>0</v>
      </c>
      <c r="L63" s="143">
        <f>SUM(L46:L62)</f>
        <v>0.57157764</v>
      </c>
      <c r="N63" s="144">
        <f>SUM(N46:N62)</f>
        <v>1.081164</v>
      </c>
      <c r="W63" s="144">
        <f>SUM(W46:W62)</f>
        <v>343.571</v>
      </c>
    </row>
    <row r="65" ht="12.75">
      <c r="B65" s="139" t="s">
        <v>103</v>
      </c>
    </row>
    <row r="66" spans="1:28" ht="12.75">
      <c r="A66" s="140" t="s">
        <v>312</v>
      </c>
      <c r="B66" s="100" t="s">
        <v>200</v>
      </c>
      <c r="C66" s="101" t="s">
        <v>313</v>
      </c>
      <c r="D66" s="102" t="s">
        <v>314</v>
      </c>
      <c r="E66" s="103">
        <v>540.582</v>
      </c>
      <c r="F66" s="104" t="s">
        <v>153</v>
      </c>
      <c r="G66" s="105">
        <v>0</v>
      </c>
      <c r="H66" s="105">
        <f>ROUND(E66*G66,2)</f>
        <v>0</v>
      </c>
      <c r="J66" s="105">
        <f>ROUND(E66*G66,2)</f>
        <v>0</v>
      </c>
      <c r="K66" s="106">
        <v>0.001</v>
      </c>
      <c r="L66" s="106">
        <f>E66*K66</f>
        <v>0.540582</v>
      </c>
      <c r="O66" s="104">
        <v>20</v>
      </c>
      <c r="P66" s="104" t="s">
        <v>146</v>
      </c>
      <c r="V66" s="107" t="s">
        <v>187</v>
      </c>
      <c r="W66" s="103">
        <v>73.519</v>
      </c>
      <c r="X66" s="104" t="s">
        <v>315</v>
      </c>
      <c r="Y66" s="101" t="s">
        <v>313</v>
      </c>
      <c r="Z66" s="104" t="s">
        <v>203</v>
      </c>
      <c r="AA66" s="104" t="s">
        <v>146</v>
      </c>
      <c r="AB66" s="101" t="s">
        <v>149</v>
      </c>
    </row>
    <row r="67" spans="1:28" ht="12.75">
      <c r="A67" s="140" t="s">
        <v>316</v>
      </c>
      <c r="B67" s="100" t="s">
        <v>259</v>
      </c>
      <c r="C67" s="101" t="s">
        <v>317</v>
      </c>
      <c r="D67" s="102" t="s">
        <v>318</v>
      </c>
      <c r="E67" s="103">
        <v>540.582</v>
      </c>
      <c r="F67" s="104" t="s">
        <v>153</v>
      </c>
      <c r="I67" s="105">
        <f>ROUND(E67*G67,2)</f>
        <v>0</v>
      </c>
      <c r="J67" s="105">
        <f>ROUND(E67*G67,2)</f>
        <v>0</v>
      </c>
      <c r="O67" s="104">
        <v>20</v>
      </c>
      <c r="P67" s="104" t="s">
        <v>146</v>
      </c>
      <c r="V67" s="107" t="s">
        <v>61</v>
      </c>
      <c r="X67" s="104" t="s">
        <v>317</v>
      </c>
      <c r="Y67" s="104" t="s">
        <v>317</v>
      </c>
      <c r="Z67" s="104" t="s">
        <v>319</v>
      </c>
      <c r="AA67" s="104" t="s">
        <v>146</v>
      </c>
      <c r="AB67" s="101" t="s">
        <v>264</v>
      </c>
    </row>
    <row r="68" spans="1:28" ht="25.5">
      <c r="A68" s="140" t="s">
        <v>320</v>
      </c>
      <c r="B68" s="100" t="s">
        <v>259</v>
      </c>
      <c r="C68" s="101" t="s">
        <v>321</v>
      </c>
      <c r="D68" s="102" t="s">
        <v>322</v>
      </c>
      <c r="E68" s="103">
        <v>556.799</v>
      </c>
      <c r="F68" s="104" t="s">
        <v>153</v>
      </c>
      <c r="I68" s="105">
        <f>ROUND(E68*G68,2)</f>
        <v>0</v>
      </c>
      <c r="J68" s="105">
        <f>ROUND(E68*G68,2)</f>
        <v>0</v>
      </c>
      <c r="O68" s="104">
        <v>20</v>
      </c>
      <c r="P68" s="104" t="s">
        <v>146</v>
      </c>
      <c r="V68" s="107" t="s">
        <v>61</v>
      </c>
      <c r="X68" s="104" t="s">
        <v>321</v>
      </c>
      <c r="Y68" s="104" t="s">
        <v>321</v>
      </c>
      <c r="Z68" s="104" t="s">
        <v>164</v>
      </c>
      <c r="AA68" s="104" t="s">
        <v>146</v>
      </c>
      <c r="AB68" s="101" t="s">
        <v>323</v>
      </c>
    </row>
    <row r="69" spans="1:28" ht="12.75">
      <c r="A69" s="140" t="s">
        <v>324</v>
      </c>
      <c r="B69" s="100" t="s">
        <v>200</v>
      </c>
      <c r="C69" s="101" t="s">
        <v>325</v>
      </c>
      <c r="D69" s="102" t="s">
        <v>326</v>
      </c>
      <c r="F69" s="104" t="s">
        <v>132</v>
      </c>
      <c r="H69" s="105">
        <f>ROUND(E69*G69,2)</f>
        <v>0</v>
      </c>
      <c r="J69" s="105">
        <f>ROUND(E69*G69,2)</f>
        <v>0</v>
      </c>
      <c r="O69" s="104">
        <v>20</v>
      </c>
      <c r="P69" s="104" t="s">
        <v>146</v>
      </c>
      <c r="V69" s="107" t="s">
        <v>187</v>
      </c>
      <c r="X69" s="104" t="s">
        <v>327</v>
      </c>
      <c r="Y69" s="101" t="s">
        <v>325</v>
      </c>
      <c r="Z69" s="104" t="s">
        <v>203</v>
      </c>
      <c r="AA69" s="104" t="s">
        <v>146</v>
      </c>
      <c r="AB69" s="101" t="s">
        <v>149</v>
      </c>
    </row>
    <row r="70" spans="4:23" ht="12.75">
      <c r="D70" s="141" t="s">
        <v>328</v>
      </c>
      <c r="E70" s="142">
        <f>J70</f>
        <v>0</v>
      </c>
      <c r="H70" s="142">
        <f>SUM(H64:H69)</f>
        <v>0</v>
      </c>
      <c r="I70" s="142">
        <f>SUM(I64:I69)</f>
        <v>0</v>
      </c>
      <c r="J70" s="142">
        <f>SUM(J64:J69)</f>
        <v>0</v>
      </c>
      <c r="L70" s="143">
        <f>SUM(L64:L69)</f>
        <v>0.540582</v>
      </c>
      <c r="N70" s="144">
        <f>SUM(N64:N69)</f>
        <v>0</v>
      </c>
      <c r="W70" s="144">
        <f>SUM(W64:W69)</f>
        <v>73.519</v>
      </c>
    </row>
    <row r="72" spans="4:23" ht="12.75">
      <c r="D72" s="141" t="s">
        <v>329</v>
      </c>
      <c r="E72" s="142">
        <f>J72</f>
        <v>0</v>
      </c>
      <c r="H72" s="142">
        <f>H63+H70</f>
        <v>0</v>
      </c>
      <c r="I72" s="142">
        <f>I63+I70</f>
        <v>0</v>
      </c>
      <c r="J72" s="142">
        <f>J63+J70</f>
        <v>0</v>
      </c>
      <c r="L72" s="143">
        <f>L63+L70</f>
        <v>1.11215964</v>
      </c>
      <c r="N72" s="144">
        <f>N63+N70</f>
        <v>1.081164</v>
      </c>
      <c r="W72" s="144">
        <f>W63+W70</f>
        <v>417.09000000000003</v>
      </c>
    </row>
    <row r="73" spans="1:34" s="84" customFormat="1" ht="12.75">
      <c r="A73" s="99"/>
      <c r="B73" s="150" t="s">
        <v>333</v>
      </c>
      <c r="C73" s="101"/>
      <c r="D73" s="151"/>
      <c r="E73" s="103"/>
      <c r="F73" s="104"/>
      <c r="G73" s="105"/>
      <c r="H73" s="105"/>
      <c r="I73" s="105"/>
      <c r="J73" s="105"/>
      <c r="K73" s="106"/>
      <c r="L73" s="106"/>
      <c r="M73" s="103"/>
      <c r="N73" s="103"/>
      <c r="O73" s="104"/>
      <c r="P73" s="104"/>
      <c r="Q73" s="103"/>
      <c r="R73" s="103"/>
      <c r="S73" s="103"/>
      <c r="T73" s="107"/>
      <c r="U73" s="107"/>
      <c r="V73" s="107"/>
      <c r="W73" s="103"/>
      <c r="X73" s="104"/>
      <c r="Y73" s="104"/>
      <c r="Z73" s="104"/>
      <c r="AA73" s="104"/>
      <c r="AB73" s="104"/>
      <c r="AC73" s="108"/>
      <c r="AD73" s="108"/>
      <c r="AE73" s="108"/>
      <c r="AF73" s="108"/>
      <c r="AG73" s="108"/>
      <c r="AH73" s="108"/>
    </row>
    <row r="74" spans="1:34" s="84" customFormat="1" ht="12.75">
      <c r="A74" s="99"/>
      <c r="B74" s="101" t="s">
        <v>334</v>
      </c>
      <c r="C74" s="101"/>
      <c r="D74" s="151"/>
      <c r="E74" s="103"/>
      <c r="F74" s="104"/>
      <c r="G74" s="105"/>
      <c r="H74" s="105"/>
      <c r="I74" s="105"/>
      <c r="J74" s="105"/>
      <c r="K74" s="106"/>
      <c r="L74" s="106"/>
      <c r="M74" s="103"/>
      <c r="N74" s="103"/>
      <c r="O74" s="104"/>
      <c r="P74" s="104"/>
      <c r="Q74" s="103"/>
      <c r="R74" s="103"/>
      <c r="S74" s="103"/>
      <c r="T74" s="107"/>
      <c r="U74" s="107"/>
      <c r="V74" s="107"/>
      <c r="W74" s="103"/>
      <c r="X74" s="104"/>
      <c r="Y74" s="104"/>
      <c r="Z74" s="104"/>
      <c r="AA74" s="104"/>
      <c r="AB74" s="104"/>
      <c r="AC74" s="108"/>
      <c r="AD74" s="108"/>
      <c r="AE74" s="108"/>
      <c r="AF74" s="108"/>
      <c r="AG74" s="108"/>
      <c r="AH74" s="108"/>
    </row>
    <row r="75" spans="1:34" s="84" customFormat="1" ht="12.75">
      <c r="A75" s="99">
        <v>45</v>
      </c>
      <c r="B75" s="100" t="s">
        <v>335</v>
      </c>
      <c r="C75" s="101" t="s">
        <v>336</v>
      </c>
      <c r="D75" s="151" t="s">
        <v>337</v>
      </c>
      <c r="E75" s="103">
        <v>1</v>
      </c>
      <c r="F75" s="104" t="s">
        <v>338</v>
      </c>
      <c r="G75" s="105">
        <v>0</v>
      </c>
      <c r="H75" s="105">
        <f>SUM(E75*G75)</f>
        <v>0</v>
      </c>
      <c r="I75" s="105"/>
      <c r="J75" s="105">
        <f>ROUND(E75*G75,2)</f>
        <v>0</v>
      </c>
      <c r="K75" s="106"/>
      <c r="L75" s="106"/>
      <c r="M75" s="103"/>
      <c r="N75" s="103"/>
      <c r="O75" s="104">
        <v>20</v>
      </c>
      <c r="P75" s="104" t="s">
        <v>146</v>
      </c>
      <c r="Q75" s="103"/>
      <c r="R75" s="103"/>
      <c r="S75" s="103"/>
      <c r="T75" s="107"/>
      <c r="U75" s="107"/>
      <c r="V75" s="107" t="s">
        <v>339</v>
      </c>
      <c r="W75" s="103"/>
      <c r="X75" s="104"/>
      <c r="Y75" s="104"/>
      <c r="Z75" s="104" t="s">
        <v>340</v>
      </c>
      <c r="AA75" s="104">
        <v>9101010101001</v>
      </c>
      <c r="AB75" s="104"/>
      <c r="AC75" s="108"/>
      <c r="AD75" s="108"/>
      <c r="AE75" s="108"/>
      <c r="AF75" s="108"/>
      <c r="AG75" s="108"/>
      <c r="AH75" s="108"/>
    </row>
    <row r="76" spans="1:34" s="84" customFormat="1" ht="12.75">
      <c r="A76" s="99">
        <v>46</v>
      </c>
      <c r="B76" s="100" t="s">
        <v>335</v>
      </c>
      <c r="C76" s="101" t="s">
        <v>341</v>
      </c>
      <c r="D76" s="151" t="s">
        <v>342</v>
      </c>
      <c r="E76" s="103">
        <v>1</v>
      </c>
      <c r="F76" s="104" t="s">
        <v>338</v>
      </c>
      <c r="G76" s="105">
        <v>0</v>
      </c>
      <c r="H76" s="105">
        <f>SUM(E76*G76)</f>
        <v>0</v>
      </c>
      <c r="I76" s="105"/>
      <c r="J76" s="105">
        <f>ROUND(E76*G76,2)</f>
        <v>0</v>
      </c>
      <c r="K76" s="106"/>
      <c r="L76" s="106"/>
      <c r="M76" s="103"/>
      <c r="N76" s="103"/>
      <c r="O76" s="104">
        <v>20</v>
      </c>
      <c r="P76" s="104" t="s">
        <v>146</v>
      </c>
      <c r="Q76" s="103"/>
      <c r="R76" s="103"/>
      <c r="S76" s="103"/>
      <c r="T76" s="107"/>
      <c r="U76" s="107"/>
      <c r="V76" s="107" t="s">
        <v>339</v>
      </c>
      <c r="W76" s="103"/>
      <c r="X76" s="104"/>
      <c r="Y76" s="104"/>
      <c r="Z76" s="104" t="s">
        <v>340</v>
      </c>
      <c r="AA76" s="104">
        <v>9101010101001</v>
      </c>
      <c r="AB76" s="104"/>
      <c r="AC76" s="108"/>
      <c r="AD76" s="108"/>
      <c r="AE76" s="108"/>
      <c r="AF76" s="108"/>
      <c r="AG76" s="108"/>
      <c r="AH76" s="108"/>
    </row>
    <row r="77" spans="1:34" s="84" customFormat="1" ht="12.75">
      <c r="A77" s="99"/>
      <c r="B77" s="100"/>
      <c r="C77" s="101"/>
      <c r="D77" s="152" t="s">
        <v>343</v>
      </c>
      <c r="E77" s="142">
        <f>J77</f>
        <v>0</v>
      </c>
      <c r="F77" s="104"/>
      <c r="G77" s="105"/>
      <c r="H77" s="142">
        <f>SUM(H75:H76)</f>
        <v>0</v>
      </c>
      <c r="I77" s="142">
        <f>SUM(I73:I76)</f>
        <v>0</v>
      </c>
      <c r="J77" s="142">
        <f>SUM(J73:J76)</f>
        <v>0</v>
      </c>
      <c r="K77" s="106"/>
      <c r="L77" s="143">
        <f>SUM(L73:L76)</f>
        <v>0</v>
      </c>
      <c r="M77" s="103"/>
      <c r="N77" s="144">
        <f>SUM(N73:N76)</f>
        <v>0</v>
      </c>
      <c r="O77" s="104"/>
      <c r="P77" s="104"/>
      <c r="Q77" s="103"/>
      <c r="R77" s="103"/>
      <c r="S77" s="103"/>
      <c r="T77" s="107"/>
      <c r="U77" s="107"/>
      <c r="V77" s="107"/>
      <c r="W77" s="103"/>
      <c r="X77" s="104"/>
      <c r="Y77" s="104"/>
      <c r="Z77" s="104"/>
      <c r="AA77" s="104"/>
      <c r="AB77" s="104"/>
      <c r="AC77" s="108"/>
      <c r="AD77" s="108"/>
      <c r="AE77" s="108"/>
      <c r="AF77" s="108"/>
      <c r="AG77" s="108"/>
      <c r="AH77" s="108"/>
    </row>
    <row r="79" spans="4:23" ht="12.75">
      <c r="D79" s="145" t="s">
        <v>102</v>
      </c>
      <c r="E79" s="142">
        <f>SUM(I79+H79)</f>
        <v>0</v>
      </c>
      <c r="H79" s="142">
        <f>SUM(H45+H72+H77)</f>
        <v>0</v>
      </c>
      <c r="I79" s="142">
        <f>I45+I72</f>
        <v>0</v>
      </c>
      <c r="J79" s="142">
        <f>J45+J72</f>
        <v>0</v>
      </c>
      <c r="L79" s="143">
        <f>L45+L72</f>
        <v>153.05830133999999</v>
      </c>
      <c r="N79" s="144">
        <f>N45+N72</f>
        <v>205.18405200000004</v>
      </c>
      <c r="W79" s="144">
        <f>W45+W72</f>
        <v>2378.852</v>
      </c>
    </row>
  </sheetData>
  <sheetProtection selectLockedCells="1" selectUnlockedCells="1"/>
  <mergeCells count="2">
    <mergeCell ref="K9:L9"/>
    <mergeCell ref="M9:N9"/>
  </mergeCells>
  <printOptions horizontalCentered="1"/>
  <pageMargins left="0.1986111111111111" right="0.1625" top="0.3541666666666667" bottom="0.4458333333333333" header="0.5118055555555555" footer="0.2361111111111111"/>
  <pageSetup firstPageNumber="1" useFirstPageNumber="1" horizontalDpi="300" verticalDpi="300" orientation="landscape" paperSize="9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NATŠIN Vladimir</cp:lastModifiedBy>
  <cp:lastPrinted>2016-07-22T12:53:41Z</cp:lastPrinted>
  <dcterms:modified xsi:type="dcterms:W3CDTF">2016-07-22T13:57:54Z</dcterms:modified>
  <cp:category/>
  <cp:version/>
  <cp:contentType/>
  <cp:contentStatus/>
</cp:coreProperties>
</file>