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90" activeTab="1"/>
  </bookViews>
  <sheets>
    <sheet name="Úvod" sheetId="1" r:id="rId1"/>
    <sheet name="I. Bilancia príjmov a výdavkov" sheetId="2" r:id="rId2"/>
    <sheet name="II. Príjmy rozpočtu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/>
  <calcPr fullCalcOnLoad="1"/>
</workbook>
</file>

<file path=xl/sharedStrings.xml><?xml version="1.0" encoding="utf-8"?>
<sst xmlns="http://schemas.openxmlformats.org/spreadsheetml/2006/main" count="7029" uniqueCount="2006">
  <si>
    <t xml:space="preserve">Priemerné plnenie za podprogram v roku 2019 prekročilo rozpočet o 13 %. K prekročeniu došlo na položke mzdy a odvody - 109 % a energie - 115 %. Výdavky z iných zdrojov boli čerpané vo výške 80 %. K prekročeniu došlo v prípade výdavkov na údržbu - 165 %. Opatrenia je potrebné ukladať v oblasti úspory energií, služieb a materiálu.  </t>
  </si>
  <si>
    <t xml:space="preserve">Hospodárenie za rok 2019 dosiahlo úroveň 87,5 %. K výraznému prekročeniu došlo v prípade výdavkov na prenájom a nemocenské - 969 a 248 %. Z vlastných príjmov bolo financovaných 2932,1 €.  Kapitálové výdavky neboli čerpané. </t>
  </si>
  <si>
    <t xml:space="preserve">Plnenie výdavkov v rámci podprogramu bolo na úrovni 99 %. Nápravné opatrenia v oblasti úspor je potrebné smerovať do spotreby energií, ktoré boli čerpané vo výške 129 %. Z ostatných zdrojov boli čerpané výdavky vo výške 9420 €.  Výdavky na mzdy a odvody boli čerpané vo výške 101 a 100 %. </t>
  </si>
  <si>
    <t xml:space="preserve">Celkové výdavky jedálne boli čerpané na 131 %. Najvýraznejšie prečepanie bolo dosiahnuté v položke údržba - 659. V roku 2019 boli financované aj výdavky z vlastných zdrojov vo výške 97 %.  K výraznému prekročeniu došlo v prípade materiálu a energií -  111 a 184 %. </t>
  </si>
  <si>
    <t>Priemerné plnenie výdavkov za podprogram bolo na úrovni 101 %. Aj napriek miernemu prekročeniu sa zatiaľ opatrenia neukladajú.</t>
  </si>
  <si>
    <t>V roku 2019 bolo priemerné plnenie za podprogram na úrovni 100 %. Potrebné je zvážiť úsporné opatrenia. Z rozpočtu mesta boo fiancovaných 100 %. Iné zdorje boli čerpané vo výške 101 %.</t>
  </si>
  <si>
    <t>Celkovo možno hodnotiť čerpanie rozpočtu v tejto oblasti za vyhovujúce. Priemerné čerpanie výdavkov v roku 2019 bolo  na úrovni 100 %. V ojedinelých prípadoch je potrebné uložiť nápravné opatrenia v oblasti úspory bežných výdavkov v oblasti spotreby energií, materiálu a služieb. K najvššiemu prekročeniu rozpočtu došlo na podprograme 9.1., 9.6. a 9.9..</t>
  </si>
  <si>
    <t xml:space="preserve">Priemerné plnenie príjmov za skupinu bolo v roku 2019 na úrovni 107 %. Výnos dane z príjmov FO poukázaný územnej samospráve plnený na 108 %. Výnos z dane z nehnuteľností bol na úrovni 103 % plánovanej výšky. Opatrenia nie je potrebné ukladať, plnenie je vyhovujúce. </t>
  </si>
  <si>
    <t xml:space="preserve">Priemerné plnenie za skupinu bolo v roku 2019 na úrovni 88 %. Daň za psa bola plnená na 96 %. Výnos z dane za ubytovanie bol na úrovni 161 %. Výnos dane za užívanie verejných priestranstiev bol plnený len na úrovni 82 %. Daň za uloženie odpadu bola plnená na 104 %. K prekročeniu nedošlo na položke daň za vjazd.., kde bola hodnota plnená na 85 %. Daň za predajné automaty bola plnená na 89 %. </t>
  </si>
  <si>
    <t xml:space="preserve">V roku 2019 bolo prípade príjmov z vlastníctva zaznamenané priemerné plnenie na 105 %. Príjmy z prenajatých pozemkov boli plnené na 2 %. Výnos z prenajatých budov bol na úrovni 127 %. Príjmy z prenájmu DKN boli na úrovni 100 %. K vysokému prekročeniu došlo aj v prípade nájmu za dočasné parkovanie - 160 %. Opatrenia sa neukladajú.  </t>
  </si>
  <si>
    <t xml:space="preserve">V prípade skupiny správnych poplatkov bolo plnenie dosiahnuté na 125 %. Príjmy z porušenia predpisov boli plnené na 352 %. V prípade poplatkov za materské školy bola ročná hodnota plnená na 102 %. V priemere sa podarilo naplniť príjmy za skupinu vo výške 148  %. V prípade príjmov za znečistenie bol príjem plnený na 95 %. </t>
  </si>
  <si>
    <t>Priemerné plnenie príjmov v roku 2019 bolo na úrovni 113 %. Príjmy zo štátneho rozpočtu v podobe bežných transferov boli plnené vo výške 111 %. Dotácia na školstvo bola plnená vo výške 101 %. Transfer pre CSS bol plnený na 100 %. Priíjmy z iných zdrojov boli plnené na úrovni 3458 %.</t>
  </si>
  <si>
    <t xml:space="preserve">Celkové plnenie za skupinu bolo na úrovni 65 %. V prípade výnosu z úrokov vkladov bolo plnenie zaznamenané vo výške 95 %. K vyššiemu plneniu došlo na položke výťažok z výherných automatov - 111 %. Príjmy z dobropisov boli plnené na 119 %. </t>
  </si>
  <si>
    <t xml:space="preserve">Priemerné plnenie za skupinu predstavoalo 4 %. Všetky kapitálové príjmy tvorili príjmy z predaja pozemkov. Opatrenia nie je potrebné uložiť. </t>
  </si>
  <si>
    <t xml:space="preserve">V prípade príjmových finančných operácií bolo zaznamenané plnenie na 636839 €. Opatrenia nie je potrebné prijať. </t>
  </si>
  <si>
    <t xml:space="preserve">V roku 2019 bolo celkové plnenie rozpočtu na úrovni 194 %. K prekročeniu došlo na položkách mzdy a odvody primárota - 108 a 113 %. Výdavky na odmeny poslancov a komisií boli čerpané vo výške 154 %. Výdavky na reprezentačné boli v tomto roku čerpané vo výške 1927 €. K vysokému plneniu došlo na položke špeciálne služby - 942 %. Výdavky na štúdie a expertízy boli čeprané vo výške 795 €. </t>
  </si>
  <si>
    <t xml:space="preserve">V roku 2019 bolo priemerné plnenie výdavkov vo výške 83 %. K prekročeniu došlo v prípade združenia Beskydy a asociácia prednostov, kde boli plánované výdavky prekročené o 86 a 59 %.  K prekročeniu došlo z objektívnych príčin a preto sa opatrenia neukladajú. Výdavky na ZMOS boli čeprané vo výške 24 %. </t>
  </si>
  <si>
    <t xml:space="preserve">V roku 2019 boli výdavky za podprogram čerpané na úrovni 115 %. Výdavky na mzdy a odvody kontrolóra boli čerpané vo výške 96 a 106 %. K úspore došlo na položke tovary a služby. Výdavky na auditorské služby boli čerpané vo výške 144 %. </t>
  </si>
  <si>
    <t>Plánované výdavky podprogramu boli čerpané na 106 %. Výdavky na knihy boli čerpané vo vý 24 %. Opatrenia nie je potrebné ukladať. Rozpočet bol ale prekročený.</t>
  </si>
  <si>
    <t xml:space="preserve">Výdavky na právne služby a príbuzné výdavky boli čerpané vo výške 13078 €. Opatrenia nie je potrebné ukladať. </t>
  </si>
  <si>
    <t>Výdavky boli čerpané vo výške 432 %. Výdavky boli financované z transferu zo štátneho rozpočtu. Nie je potrebné ukladať opatrenia. V tomto roku v rámci podprogramu mesto financovalo voľby do orgánov EÚ a voľby prezidenta. Opatrenia nie je potrebné ukladať.</t>
  </si>
  <si>
    <t>Priemerné plnenie rozpočtu za program bolo v prípade bežných výdavkov na úrovni 136 %. K prekročeniu došlo v prípade podprogramu 1.1., 1.3.. 1.4. a 1..6. Nie je potrebné ukladať opatrenia. V tomto roku v rámci podprogramu mesto financovalo voľby do orgánov EÚ a voľby prezidenta. Opatrenia nie je potrebné ukladať.</t>
  </si>
  <si>
    <t xml:space="preserve">Oproti plánovanému stavu bol v roku 2019 zaznamenaný výdavok vo výške 83 % rozpočtovanej sumy. K prekročeniu nedošlo. Čerpanie rozpočtu je vyhovujúce a nie je potrebné prijať opatrenia. </t>
  </si>
  <si>
    <t>V roku 2019 bolo priemerné čerpanie výdavkov na úrovni 100 %. K vysokému prečerpaniu došlo v prípade položky údržba vozového parku, prepravné a údržba budov  - 276 %. Výdavky na poistné majetku bolo čerpané vo výške 50 %. Pomerne vysoké úspory sa podarilo dosiahnuť v prípade výdavkov na nájomné - 60 %. Výdavky na palivá boli čerpané vo výške 39 %. Výdavky na údržbu automobilov mesto financovalo vo výške 302 %. Z kapitálových výdavkov boli financované výdavky na dochádzkový systém, interérové vybavenie, prípadne rekonštrukcia sociálnyhc zariadení - 176685,72 €. Nápravné opatrenie nie je potrebné uložiť.</t>
  </si>
  <si>
    <t>V roku 2019 bolo priemerné čerpanie výdavkov na úrovni 99 %. K prekročeniu plánovaného rozpočtu došlo jedine v prípade služieb z rozpočtu mesta - 157 % zo zdroja KZ 111. K úspore došlo na položke materiál mesto - 0 %. Z rozpočtu mesta bolo financovaných 61 % plánovaných výdavkov. Transfer zo štátneho rozpočtu na prenesený výkon bol vo výške 119 %.</t>
  </si>
  <si>
    <t xml:space="preserve">V rámci podprogramu boli financované výdavky vo výške 138 %. Mesto financovalo výdavky vo výške 228,2 %. Plánované výdavky zo štátneho rozpočtu boli prekročené o 5 %. Opatrenia nie je potrebné ukladať. </t>
  </si>
  <si>
    <t xml:space="preserve">V oblasti preneseného výkonu štátnej správy v oblasti stavebného konania bolo čerpanie výdavkov na úrovni 95 %. Nápravné opatrenia nie je potrebné uložiť. K prekročeniu došlo na položke mzdy a odvody KZ 111 - 121 % a k len miernemu prekročeniu došlo na položke poistné - 111 %. Celkovo bolo z rozpočtu mesta hradených 81 %. V prípade výdavkov zo štátneho rozpočtu bolo čerpanie na úrovni 118 %. Opatrenia sa neukladajú. </t>
  </si>
  <si>
    <t>V prípade evidencie obvateľstva boli výdavky čerpané zo zdroja 111. Nápravné opatrenia nie je potrebné ukladať. Plnenie bolo na 54 %. K prekročeniu rozpočtu došlo na položke mzdy aj odvody.</t>
  </si>
  <si>
    <t>Plánované výdavky podprogramu Cintorín a dom smútku boli čerpané vo výške 15 %. Výdavky neboli prečeprané. Z celkového pohľadu je hospodárenie pozitívne.</t>
  </si>
  <si>
    <t>Výdavky v rámci organizácie občianskych obradov boli čerpané vo výške 204 %. Opatrenia zatiaľ nie je potrebné ukladať.</t>
  </si>
  <si>
    <t xml:space="preserve">Celkové hodnotenie podprogramu je vyhovujúce. Oproti plánovanému rozpočtu sa skutočné čerpanie realizované na 98 %. Nápravné opatrenia nie je potrebné uložiť. K miernemu prekročeniu rozpočtu došlo hlavne v prípade výdavkov na prenesený výkon štátnej správy - matrika. Prekročenie nebolo významné, preto nie je potrebné prijať opatrenia. Negatívne sa hodnotí vysoké prekročenie výdavkov na podprograme 4.6.. V tejto položke je potrebné zaviesť úsporné opatrenia. </t>
  </si>
  <si>
    <t>Celkové čerpanie výdavkov na podprogram bolo v roku 2019 na úrovni 257 %. K prekročeniu výdavkov došlo na položke tovary a služby. Zo štátneho rozpočtu boli čeprané výdavky vo výške 5004 €.</t>
  </si>
  <si>
    <t xml:space="preserve">Priemerné čerpanie výdavkov v roku 2019 bolo na úrovni 101 %. K prekročeniu výdavkov došlo z dôvodu čerpania kapitálových výdavkov na budovanie VO Vojenské. K výraznej úspore došlo na položke energie verejné osvetlenie - 66 %. Kapitálové výdavky boli čerpané vo výške 22055 €. Opatrenia nie je potrebné prijať.  </t>
  </si>
  <si>
    <t xml:space="preserve">V rámci podprogramu Miestny rozhlas boli výdavky v roku 2019 čerpané na 183 %. Výdavky predstavujú transfer technickým službám. Nápravné opatrenia nie je potrebné uložiť. Kapitálové výdavky boli čeprané vo výške 4986 € </t>
  </si>
  <si>
    <t>Priemerné výdavky na mestskú políciu boli v roku 2019 čerpané vo výške 119 %. K prekročeniu došlo na položke chránená dielňa a tovar a služby, poistné aj mzdy. Výdavky zo štátneho rozpočtu boli čerpané na 148 %. V prípade výdavkov z mestského rozpočtu došlo k prekročeniu na takmer každej položke. Výdavky na mzdy a odvody boli čerpané vo výške 109 a 107 %.Výdavky na tovary a služby z rozpočtu mesta boli čerpané vo výške 153 %.</t>
  </si>
  <si>
    <t xml:space="preserve">Celkové čerpanie plánovaných výdavkov v rámci programu bolo na úrovni 118%. Nápravné opatrenia je potrebné uložiť v ojedinelých prípadoch. K prekročeniu čiastkových rozpočtov jednotlivých podprogramov došlo v prípade 5.4. a 5.1.. </t>
  </si>
  <si>
    <t>Celkové plnenie plánovaných výdavkov bolo v roku 2019 na 117 %. Výdavky na čistenie komunikácií neboli čerpané. Výdavky na odvoz odpadu boli financované vo výške 269 %. Výdavky na materiál boli čerpané vo výške 100 %. Opatrenia sa neukladajú.</t>
  </si>
  <si>
    <t>Výdavky na podprogram boli čerpané vo výške 160 €. Opatrenia nie je potrebné ukladať.</t>
  </si>
  <si>
    <t xml:space="preserve">Výdavky na separovaný zber boli v roku 2019 na úrovni 36 %. Opatrenia sa neukladajú. Kapitálové výdavky boli čeprané vo výške 400 €. </t>
  </si>
  <si>
    <t xml:space="preserve">Celkové plnenie plánovaných výdavkov bolo v roku 2019 na 81 %. Výdavky na čistenie komunikácií neboli čerpané. Výdavky na odvoz odpadu boli financované vo výške 269 %. Výdavky na materiál boli čerpané vo výške 100 %. Opatrenia sa neukladajú. Výdavky na separovaný zber boli v roku 2019 na úrovni 142 %. </t>
  </si>
  <si>
    <t xml:space="preserve">V rámci podprogramu bolo čerpanie výdavkov na úrovni 88 %. Mesto prekročilo výdavky na položke príspevok DKN - 102 %. Výdavky na nájomné boli čerpané na 91 %. Všetky výdavky boli hradené z rozpočtu mesta. </t>
  </si>
  <si>
    <t>V rámci podprogramu boli výdavky čerpané vo výške 69 % plánovaného rozpočtu. K prekročeniu jednotlivých výdakov neprišlo.</t>
  </si>
  <si>
    <t xml:space="preserve">V rámci podprogramu bolo čerpanie výdavkov na úrovni 86 %. Mesto prekročilo mierne výdavky v podporgrame 7.1.. V prípade transferov DKN došlo k prečerpaniu rozpočtu. Výdavky na nájomné boli čerpané na 91 %. Všetky výdavky boli hradené z rozpočtu mesta. </t>
  </si>
  <si>
    <t xml:space="preserve">Výdavky v rámci podprogramu boli čerpané vo výške 1800 €. </t>
  </si>
  <si>
    <t xml:space="preserve">Výdavky v rámci programu boli čerpané vo výške 1800 €. </t>
  </si>
  <si>
    <t xml:space="preserve">Priemerné čerpanie výdavkov na materskú školu bolo na úrovni 105 %. Prečerpanie plánovaných výdavkov bolo zaznamenané v rámci miezd a odvodov - 109 a 113 %. Pozitívne sa hodnotí úspora výdavkov na tovary a služby - 80 %. Zo štátneho rozpočtu boli financované výdavky vo výške 103 %. Opatrenia nie je potrebné ukladať. </t>
  </si>
  <si>
    <t>Celkové čerpanie plánovaných výdavkov podprogramu bolo na úrovni 102 %. Prekročenie rozpočtu bolo zaznamenané  v prípade výdavkov na odvody - 117 %. Z celkového hľadiska nie je potrebné ukladať opatrenia. Výdavky zo štátneho rozpočtu boli financované vo výške 80 %. Výdavky na mzdy boli financované vo výške 98 %.</t>
  </si>
  <si>
    <t>Čerpanie výdavkov bolo na úrovni 103 %. Opatrenia sa neukladajú.</t>
  </si>
  <si>
    <t xml:space="preserve">Čerpanie výdavkov bolo na úrovni 103 %. Takmer vo výšetkých prípadoch došlo k miernemu prekročeniu plánovaného rozpočtu. Nie je potrebné ukladať žiadne opatrenia. </t>
  </si>
  <si>
    <t>Výdavky v rámci podprogramu boli čerpané vo výške 112 %. Iné ako kapitálové výdavky neboli čerpané.</t>
  </si>
  <si>
    <t xml:space="preserve">Celkové výdavky programu boli čerpané na úrovni 103 %. Opatrenia nie je potrebné ukladať. </t>
  </si>
  <si>
    <t xml:space="preserve">V roku 2019 boli výdavky na transfer čerpané na 108 %. Nápravné opatrenia sa neukladajú. Kapitálové výdavky neboli čerpané. </t>
  </si>
  <si>
    <t>Kapitálové výdavky boli v roku 2019 čerpané na úrovni 67 %. Nápravné opatrenia nie je potrebné uložiť. Výdavky boli čeprané z rozpočtu mesta a štátneho rozpočtu.</t>
  </si>
  <si>
    <t>Výdavky v rámci podprogramu boli čerpané len vo výške 124 %. Opatrenia nie je potrebné prijať.</t>
  </si>
  <si>
    <t xml:space="preserve">Výdavky v rámci podprogramu v roku 2019 boli čerpané vo výške 131 %. Opatrenia sa neukladajú. </t>
  </si>
  <si>
    <t xml:space="preserve">Výdavky na podprogram boli čeprané na úrovni 99 %. Opatrenia nie je potrebné ukladať. </t>
  </si>
  <si>
    <t xml:space="preserve">Celkové čerpanie výdavkov programu bolo na úrovni 46 %. V roku 2019 boli výdavky na transfer čerpané na 108 %. Kapitálové výdavky na miestne komunikácie boli v roku 2019 čerpané na úrovni 67 %. </t>
  </si>
  <si>
    <t xml:space="preserve">Výdavky na zabezpečenie starostlivosti o verejnú zeleň v podobe transferu boli čerpané vo výške 91 %. Mesto čerpalo výdavky na materiál pre verejné priestranstvá vo výške 46 €. Transfer predstavoval 100 %. Opatrenia sa neukladajú. </t>
  </si>
  <si>
    <t xml:space="preserve">V roku 2019 boli výdavky čerpané vo výške 33,5 % rozpočtu. Opatrenia sa neukladajú. </t>
  </si>
  <si>
    <t xml:space="preserve">Výdavky na zabezpečenie starostlivosti o verejnú zeleň v podobe transferu boli čerpané vo výške 90 %. Mesto čerpalo výdavky na materiál pre verejné priestranstvá vo výške 46 €. Transfer predstavoval 100 %. Opatrenia sa neukladajú. </t>
  </si>
  <si>
    <t xml:space="preserve">V roku 2019 sa výdavky realizovali vo výške 99 %. Z neplánovaných výdavkov boli čerpané výdavky odvod nevyčerpanej dotácie. Výdavky boli čerpané zo štátneho rozpočtu a mestského rozpočtu. Z rozpočtu mesta bolo čerpaných 0 %. Opatrenia sa neukladajú. </t>
  </si>
  <si>
    <t xml:space="preserve">V roku 2019 bol rozpočet čerpaný vo výške 111 %. Nápravné opatrenia nie je potrebné ukladať. Mesto financovalo výdavky vo výške 280989 €. </t>
  </si>
  <si>
    <t xml:space="preserve">Výdavky na aktivačné práce sú čerpané vo výške 365 %. Opatrenia nie je potrebné ukladať, výdavky boli použité v rámci aktívnej politiky trhu práce. K prekročeni nedošlo na žiadnej položke. Mzdy a poistné boli čerpané vo výške 96 a 81 % a tovary a služby - vo výške 72 %. </t>
  </si>
  <si>
    <t xml:space="preserve">V roku 2019 boli výdavky čerpané vo výške 192 %. Výdavky z rozpočtu mesta boli čerpané vo výške 52 %. Zo štátneho rozpočtu boli výdavky čeprané vo výške 239 %. Opatrenia nie je potrebné ukladať. Výdavky odrážali reálne zákonné potreby. </t>
  </si>
  <si>
    <t>V roku 2019 boli výdavky čerpané vo výške 1786,56 €. Opatrenia sa neukladajú.</t>
  </si>
  <si>
    <t>Celkové čerpanie programu bolo v roku 2019 na úrovni 108 %. V ojedinelých prípadoch sa môžu prijať úsporné opatrenia.</t>
  </si>
  <si>
    <t xml:space="preserve">Celkové čerpanie podprogramu bolo dosiahnuté na úrovni 89 %. K prekročeniu plánovanej hodnoty došlo na položke provízia - 6377 %, správne poplatky - 621 %, telekomunikačná technika - 1585% alebo internet - 1837 %. K výrazným úsporám došlo v položke energie (81 %) a všeobecné služby - 245 %. Hodpodárenie bolo pozitívne a nie je potrebné uložiť opatrenia. </t>
  </si>
  <si>
    <t xml:space="preserve">Výdavky na bankové poplatky boli čerpané na úrovni 165 %. Celkové výdavky dosiahli 109 %. Nie je potrebné ukladať žiadne nápravné opatrenia. </t>
  </si>
  <si>
    <t xml:space="preserve">Celkové čerpanie podprogramu bolo dosiahnuté na úrovni 89 %. K prekročeniu plánovanej hodnoty došlo na položke provízia - 6377 %, správne poplatky - 621 %, telekomunikačná technika - 1585% alebo internet - 1837 %. K výrazným úsporám došlo v položke energie (81 %) a všeobecné služby - 245 %. Hodpodárenie bolo pozitívne a nie je potrebné uložiť opatrenia. Výdavky na bankové poplatky boli čerpané na úrovni 165 %. </t>
  </si>
  <si>
    <t xml:space="preserve">Výdavky boli čerpané na 83 %. Najvyšší objem výdavkov bol čepraný na položkách správy bytov. Nápravné opatrenia nie je potrebné ukladať. Splátky úveru boli čerpané vo výške 106 %. Kapitálové výdavky neboli čerpané. </t>
  </si>
  <si>
    <t xml:space="preserve">Čerpanie výdavkov bolo v roku 2019 na úrovni 81 %. Nápravné opatrenia nie je potrebné ukladať. Výdavky boli čerpané zo štátneho rozpočtu a z rozpočtu mesta. Výdavky z rozpočtu mesta boli financované vo výške 50 %. K prekročeniu došlo na položke mzdy a tovary a služby zo štátneho rozpočtu </t>
  </si>
  <si>
    <t xml:space="preserve">Výdavky boli čerpané na 149 %. Nápravné opatrenia nie je potrebné ukladať. </t>
  </si>
  <si>
    <t>Čerpanie výdavkov bolo v roku 2019 na úrovni 83 %. Nápravné opatrenia nie je potrebné ukladať. Výdavky boli čerpané zo štátneho rozpočtu a z rozpočtu mesta. K prekročeniu rozpočtu podprogramu došlo len v prípade 15.3..</t>
  </si>
  <si>
    <t xml:space="preserve">Plnenie rozpočtu bolo na úrovni 54 %. V roku 2019 mesto realizovalo obstaranie majetku v hodnote 29376 €. Nápravné opatrenia nie je potrebné ukladať. </t>
  </si>
  <si>
    <t>V roku 2019 bolo plnenie indikátorov na vyhovujúcej úrovni. V prípade počtu zasadnutí mestského zastupiteľstva bol indikátor plnený na 100  %. V prípade odborných komisií to bolo tiež 120 %. Nápravné opatrenia nie je potrebné ukladať.</t>
  </si>
  <si>
    <t>V roku 2019 bolo v prípade plánovaných členstiev indikátor plnený na 89 %. V rozpočtovom roku sa mesto zúčastnilo na 97 % zasadnutiach a aktivitách združení. Nápravné opatrenia nie je potrebné ukladať.</t>
  </si>
  <si>
    <t xml:space="preserve">Plnenie indikátorov vo všetkých prípadoch bolo na 100 a viac %. K prekročeniu došlo jedine v prípade indikátora realizovanej finančnej kontroly - 150 %. Uvedené plnenie je pozitívne. Nápravné opatrenia nie je potrebné ukladať. </t>
  </si>
  <si>
    <t xml:space="preserve">V prípade počtu absolvovaných školení bol indikátor plnený na 110 %. Nápravné opatrenia nie je potrebné uložiť, nakoľko absolvovanie kurzov odráža reálnu potrebu pracovníkov úradu. Opatrenia nie je potrebné ukladať.  </t>
  </si>
  <si>
    <t xml:space="preserve">V oblasti právnych konzultácií a vyhraných sporov boli indikátory plnené na 150 % a 0 %. Nápravné opatrenia nie je potrebné uložiť.  </t>
  </si>
  <si>
    <t>V priemere sa podarilo plánovaný indikátor plniť na 60 %. V tomto roku v rámci podprogramu mesto financovalo voľby do orgánov EÚ a voľby prezidenta. Opatrenia nie je potrebné ukladať.</t>
  </si>
  <si>
    <t xml:space="preserve">V roku 2019 boli indikátory plnené na vyhovujúcej úrovni. Najnižšie plnenie bolo zaznamenané v prípade aktualizácie www, kde bol indikátor plnený na 56 %. K prekročeniu došlo v prípade počtu prístupov na www - 113 %. Indikátor počtu príspevkov publikovaných o meste bol plnený na 110 %. Nie je potrebné ukladať žiadne opatrenie. </t>
  </si>
  <si>
    <t xml:space="preserve">Plánovaný merateľný indikátor bol plnený na 98 %. Opatrenia nie je potrebné ukladať. </t>
  </si>
  <si>
    <t xml:space="preserve">V roku 2019 boli indikátory plené na 100 a viac %. Najnižšie plnenie bolo zaznamenané v prípade počtu servisných zásahov - 138 %. K vysokému prekročeniu došlo v prípade kontrol majetku - 240 %. Indikátor počtu objektov indikátor bol plnený na 100 %. Plnenie odzrkadľovalo objektívnu potrebu a preto sa opatrenia naukladajú. </t>
  </si>
  <si>
    <t xml:space="preserve">V roku 2019 bolo plnenie indikátorov na vyhovujúcej úrovni (viac ako 98 % plnenie). Indikátor počtu zápisov bol plnený na 98 %. Kvalitatívny indikátor spokojnosti bol plnený na 99 %. K prekročeniu plánovanej hodnoty došlo na počte úkonov, kde bol indikátor plnený na 125 %. Nie je potrebné uložiť žiadne nápravné opatrenia. </t>
  </si>
  <si>
    <t xml:space="preserve">V roku 2019 nedošlo k prekročeniu. Na položke počtu vybavených žiadostí bola hodnota plnená na 92 %. Indikátor spokojnosti bol plnený na 99 %. Plnenie indikátorov podprogramu je vyhovujúce a nie je potrebné ukladať žiadne opatrenia. </t>
  </si>
  <si>
    <t xml:space="preserve">V prípade organizácie občianskych obradov neboli indikátory plnené na 100 % v prípade prijímaní do života. Indikátor organizovaných svadieb bol plnený na 250 %. K prekročeniu indikátora došlo v prípade iných obradov - 112 %. Nápravné opatrenie nie je potrebné ukladať, keďže občianske obrady podliehajú náhodným udalostiam, ktoré mesto ovplyvniť nemôže. </t>
  </si>
  <si>
    <t>Plnenie indikátorov podprogramu je vyhovujúce a nie je potrebné ukladať žiadne opatrenia. K vysokému prekročeniu došlo na položke počtu vybavených žiadostí, kde bol indikátor plnený na 164 %. Indikátor počtu riešených subjektov bol plnený na 160 %.</t>
  </si>
  <si>
    <t xml:space="preserve">Hodnota nastavených ukazovateľov bola v roku 2019 na vyhovujúcej úrovni. Počet zásahov HZ dosiahol hodnotu 500 %. Ostatné indikátory boli plnené na 100 %. Nápravné opatrenia je potrebné naďalej smerovať do vzdelávania a osvety obyvateľov v meste. </t>
  </si>
  <si>
    <t xml:space="preserve">Plnenie indikátorov v tejto oblasti je na úrovni 1133 %. Opatrenia nie je potrebné ukladať, vývoj je pozitívny.  </t>
  </si>
  <si>
    <t xml:space="preserve">Plnenie indikátorov bolo na vyhovujúcej úrovni. K prekročeniu došlo na položke počtu zásahov obecnej polície - 114 %. Indikátor pravidelného monitorovania bol plnený na 100 %. Nápravné opatrenia nie je potrebné ukladať. </t>
  </si>
  <si>
    <t xml:space="preserve">Plnenie indikátorov je vyhovujúce a nie je potrebné uložiť žiadne opatrenia. Počet domácností napojených na kanalizačnú sieť bol na úrovni 82 %. Pokrytie územia bolo v roku 2019 na 86 %. </t>
  </si>
  <si>
    <t>Indikátor separovaného zberu bol plnený na 129 %. Počet separovaných komodít bol plnený na 75  %. Opatrenia nie je potrebné ukladať.</t>
  </si>
  <si>
    <t xml:space="preserve">V roku 2019 bolo vo všetkých prípadoch indikátory plnené na viac ako 93 %. V počte realizovaných akcií mesto neprekročilo nastavený indikátor . V prípade počtu návštevníkov sa podarilo plánovaný ukazovateľ plniť na 139 %. Plnenie nastavených indikátorov podprogramu možno hodnotiť pozitívne. </t>
  </si>
  <si>
    <t>Plnenie nastavených indikátorov podprogramu možno hodnotiť pozitívne. V počte realizovaných akcií mesto plnilo nastavený indikátor na úrovni 97 %. V prípade počtu návštevníkov sa podarilo plánovaný ukazovateľ plniť na 125 %.</t>
  </si>
  <si>
    <t>Plnenie indikátorov bolo vyhovujúce a nie je potrebné ukladať žiadne opatrenia. Indikátor počtu udržiavaných objektov bol plnený na 92 %.</t>
  </si>
  <si>
    <t xml:space="preserve">V roku 2019 boli indikátory plnené nasledovne. K poklesu došlo v prípade indikátora počtu detí - 96 %. Hodnoty merateľných indikátorov sa nachádzajú v prijateľných hodnotách a teda nie je potrebné ukladať žiadne opatrenia. </t>
  </si>
  <si>
    <t>Hodnoty merateľných indikátorov sa nachádzajú v prijateľných hodnotách a teda nie je potrebné ukladať žiadne opatrenia. Pozitívne sa hodnotí prekročenie indikátora počtu detí o 1 %. Indikátor počtu tried bol plnený na 100 %.</t>
  </si>
  <si>
    <t>V roku 2019 boli indikátory v obidvoch prípadoch plnené na 100 a 100 %. Opatrenia nie je potrebné ukladať.</t>
  </si>
  <si>
    <t xml:space="preserve">V prípade počtu žiakov sa podarilo škole naplniť indikátor na 94 %. Mierny pokles žiakov si vyžiadal zníženie poštu tried v škole na 89. Hodnoty merateľných indikátorov sa nachádzajú v prijateľných hodnotách a teda nie je potrebné ukladať žiadne opatrenia. </t>
  </si>
  <si>
    <t>Znížené plnenie bolo spôsobené poklesom detí v škole. V budúcnosti je aj napriek tomu potrebné zvýšiť aktivity za zvýšenie záujmu detí. Indikátor počtu detí bol plnený na 91 %. Oproti predchádzajúcemu roku došlo k nárastu. Indikátor počtu krúžkov bol plnený na 83 %.</t>
  </si>
  <si>
    <t>Hodnoty merateľných indikátorov sa nachádzajú v prijateľných hodnotách a teda nie je potrebné ukladať žiadne opatrenia. Indikátor bol prekročený o 3 %.</t>
  </si>
  <si>
    <t xml:space="preserve">Merateľné indikátory sa nachádzajú v prijateľných hodnotách a teda nie je potrebné ukladať žiadne opatrenia. Indikátor počtu žiakov bol plnený na 103 %. Indikátor počtu tried bol plnený na 100 %. </t>
  </si>
  <si>
    <t xml:space="preserve">V roku 2019 boli indikátory plnené nasledovne: indikátor počtu detí dosiahol hodnotu 124 %. Vývoj je pozitívny  a je potrebné v tomto trende pokračovať. </t>
  </si>
  <si>
    <t>Hodnoty merateľných indikátorov sa nachádzajú v priateľných hodnotách a teda nie je potrebné ukladať žiadne opatrenia. Pozitívne sa hodnotí prekročenie hodnoty o 3 %.</t>
  </si>
  <si>
    <t>Pozitívne sa hodnotí prekročenie indikátora počtu organizovaných koncertov, kde bol indikátor plnený na 109 %. Indikátor počtu žiakov bol plnený na 103 %. Hodnoty merateľných indikátorov sa nachádzajú v prijateľných hodnotách a teda nie je potrebné ukladať žiadne opatrenia.</t>
  </si>
  <si>
    <t xml:space="preserve">V roku 2019 došlo k prekročeniu v prípade indikátora počtu zorganizovaných koncertov - 108 %. K naplneniu došlo v prípade počtu žiakov - 102 %. Hodnoty merateľných indikátorov sa nachádzajú v prijateľných hodnotách a teda nie je potrebné ukladať žiadne opatrenia. </t>
  </si>
  <si>
    <t>Hodnoty merateľných indikátorov sa nachádzajú v prijateľných hodnotách a teda nie je potrebné ukladať žiadne opatrenia. Pozitívne sa hodnotí prekročenie indikátora počtu užívateľov podporených subjektov. Indikátor bol plnený na 99 %.</t>
  </si>
  <si>
    <t>V roku 2019 boli indikátory plnené na vyhovujúcej úrovni. V oblasti plánovaných väčších športových podujatí sa podarilo naplniť indikátor na 111 %. V oblasti počtu udržiavaných ihrísk je indikátor plnený na 150 %. V rámci stanovených indikátorov nie je potrebné uložiť žiadne opatrenie.</t>
  </si>
  <si>
    <t>K prekročeniu došlo v prípade počtu zorganizovaných podujatí - 167 %. Počet návštevníkov podujatí sa podarilo plniť na 107 %. Indikátor členstva bol plnený na 107 %. V prípade všetkých indikátorov došlo k prekročeniu plánovanej hodnoty. Nápravné opatrenia nie je potrebné ukladať. V uvedenom trende je potrebné pokračovať.</t>
  </si>
  <si>
    <t xml:space="preserve">Plnenie indikátorov je vyhovujúce a nie je potrebné uložiť nápravné opatrenia. Pozitívne sa hodnotí prekročenie indikátora počtu užívateľov ihrísk - 139 %. Indikátor počtu zorganizovaných športových podujatí bol plnený na 120 %. </t>
  </si>
  <si>
    <t xml:space="preserve">Plnenie ukazovateľov v roku 2019 bolo na 80 a viac % a teda nie je potrebné uložiť žiadne opatrenia. K výraznému prekročeniu indikátora došlo v prípade km vyspravených komunikácií - 200 %. Znížila sa frekvencia čistenia komunikácií. Indikátor bol plnený na 80 %. </t>
  </si>
  <si>
    <t xml:space="preserve">V roku 2019 bolo vybudovaných a zrekonštruovaných cca. 6,5 km komunikácií. Opaterenia nie je potrebné ukladať. </t>
  </si>
  <si>
    <t xml:space="preserve">Na rok 2019 mesto plnilo indikátor km zrekonštruovaných chodníkov. Mesto zrekonštruovalo cca. 1 km. Opatrenia sa neukladajú. </t>
  </si>
  <si>
    <t xml:space="preserve">Na rok 2019 bol indikátor plnený na úrovni 25. </t>
  </si>
  <si>
    <t>Plnenie ukazovateľov bolo na 67 a viac % a teda nie je potrebné uložiť žiadne opatrenia. Pozitívne sa hodnotí prekročenie ukazovateľa počtu novovysadených drevín o 14 %. Indikátor udržiavanej plochy bol plnený na 100 %.</t>
  </si>
  <si>
    <t>Plnenie indikátorov bolo na vyhovujúcej úrovni. Opatrenia nie je potrebné uložiť. V obidvoch prípadoch sa podarilo indikátory prekročiť. Pozitívne sa hodnotí prekročenie ukazovateľa počtu novovysadených drevín o 14 %.</t>
  </si>
  <si>
    <t>Indikátor v rámci podprogramu bol na rok 2019 plnený v prípade počtu podporených občanov na 110 %. Plnenie je vyhovujúce.</t>
  </si>
  <si>
    <t>Plnenie indikátorov bolo na vyhovujúcej úrovni. Nápravné opatrenia nie je potrebné ukladať. Počet účastníkov plnil plán na 23 %.</t>
  </si>
  <si>
    <t xml:space="preserve">Plnenie indikátoru bolo na úrovni 83 %. Nápravné opatrenia nie je potrebné ukladať, keďže mesto nedokáže hodnotu ovplyvniť. </t>
  </si>
  <si>
    <t xml:space="preserve">V roku 2019 bol indikátor počtu novonarodených plnený na 114 %. Indikátor počtu aktivít RC Drobček bol plnený na 110 %. Opatrenia nie je potrebné ukladať. </t>
  </si>
  <si>
    <t>V oblasti plnenia merateľných indikátorov podprogramu nie je potrebné uložiť žiadne nápravné opatrenia. Indikátor počtu bankových tranzakcií bol plnený na 93 %.</t>
  </si>
  <si>
    <t>Plnenie indikátorov je vyhovujúce a nie je potrebné uložiť nápravné opatrenia. Plnenie závisí od náhodných udalostí a mesto ich nedokáže ovplyvniť. Indikátor klientov bol plnený na 85 %.</t>
  </si>
  <si>
    <t xml:space="preserve">V roku 2019 bol plnený indikátor počtu užívateľov na 10000. Plnenie bolo vzhľadom na výšku investícií vyhovujúce. Nápravné opatrenia nie je potrebné ukladať. </t>
  </si>
  <si>
    <t>KZ 131I</t>
  </si>
  <si>
    <t>b.9.7.16</t>
  </si>
  <si>
    <t>ZŠ brehy</t>
  </si>
  <si>
    <t>b.9.4.13</t>
  </si>
  <si>
    <t>b.9.7.17</t>
  </si>
  <si>
    <t>Cestovne pre Vavrečku</t>
  </si>
  <si>
    <t>Vzdel. poukazy</t>
  </si>
  <si>
    <t>b.9.7.18</t>
  </si>
  <si>
    <t>športová trieda</t>
  </si>
  <si>
    <t xml:space="preserve">V roku 2019 bolo čerpanie výdavkov plánovaného rozpočtu na úrovni 113 %. K prečerpaniu výdavkov došlo na položke mzdy - 120 % a odvody - 106 %. Zo štátneho rozpočtu boli výdavky čerpané vo výške 103 %. Ostatné výdavky boli čerpané vo vyhovujúcej miere. Opatrenia sa ukladajú v oblasti úspory energií, materiálových výdavkov a výdavkov na služby. </t>
  </si>
  <si>
    <t>V roku  2019 bolo celkové čerpanie plánovaných výdavkov podprogramu na úrovni 94 %. K výraznému prekročeniu došlo na položke energie - 135 % a služby - 138 %. K výraznejšiemu prekročeniu došlo aj na položke vlastné príjmy - 124 %, nájomné - 125 %. Z rozpočtu mesta bolo financovaných 43 % plánovaných výdavkov KZ 41.</t>
  </si>
  <si>
    <t>V rámci podprogramu ŠKD boli financované len bežné výdavky vo výške 92 %. K výraznému prekročeniu došlo na položke materiál, ktorá bola čerpaná vo výške 120 %. V tomto roku boli financované výdavky z iných zdrojov vo výške 77 %. Výdavky na mzdy a odvody boli čerpané na 101 a 99 %. Výdavky zo štátneho rozpočtu neboli čerpané.</t>
  </si>
  <si>
    <t>c.11.2.4</t>
  </si>
  <si>
    <t>c.11.2.5</t>
  </si>
  <si>
    <t>641</t>
  </si>
  <si>
    <t>a.12.2.4</t>
  </si>
  <si>
    <t>b.12.2.1</t>
  </si>
  <si>
    <t>b.12.2.2</t>
  </si>
  <si>
    <t>c.12.2.1</t>
  </si>
  <si>
    <t>c.12.2.2</t>
  </si>
  <si>
    <t>Amfiteater rekonštrukcia</t>
  </si>
  <si>
    <t>Opatrovateľská služba - školenie a stravné (zmena textu)</t>
  </si>
  <si>
    <t>b.13.2.2</t>
  </si>
  <si>
    <t>Dot.-Denný stacionár</t>
  </si>
  <si>
    <t>b.13.3.1</t>
  </si>
  <si>
    <t>Dom soc.služieb</t>
  </si>
  <si>
    <t>b.13.3.2</t>
  </si>
  <si>
    <t>KZ 11S2</t>
  </si>
  <si>
    <t>Dom seniorov EU ŠR</t>
  </si>
  <si>
    <t>KZ 46</t>
  </si>
  <si>
    <t>c.13.3.1</t>
  </si>
  <si>
    <t>KZ 11S1</t>
  </si>
  <si>
    <t>Dom seniorov EU</t>
  </si>
  <si>
    <t>c.13.3.2</t>
  </si>
  <si>
    <t>VPP mzdy</t>
  </si>
  <si>
    <t>VPP fondy</t>
  </si>
  <si>
    <t>a.13.4.3</t>
  </si>
  <si>
    <t>VPP tovary a služby</t>
  </si>
  <si>
    <t>b.13.5.3</t>
  </si>
  <si>
    <t>b.13.5.4</t>
  </si>
  <si>
    <t>b.13.5.5</t>
  </si>
  <si>
    <t>b.13.5.6</t>
  </si>
  <si>
    <t>b.13.5.7</t>
  </si>
  <si>
    <t>Útulok pre bezdomovcov</t>
  </si>
  <si>
    <t>a.13.6.3</t>
  </si>
  <si>
    <t>a.13.6.4</t>
  </si>
  <si>
    <t>b.13.6.3</t>
  </si>
  <si>
    <t>b.13.6.4</t>
  </si>
  <si>
    <t>Splácanie úrokov z úveru v tuzemsku</t>
  </si>
  <si>
    <t>Tovary a služby správa bytov Bytovým podnikom</t>
  </si>
  <si>
    <t>a.15.2.2</t>
  </si>
  <si>
    <t>a.15.2.3</t>
  </si>
  <si>
    <t>b.16.1.1</t>
  </si>
  <si>
    <t>b.16.1.2</t>
  </si>
  <si>
    <t>c.16.1.1</t>
  </si>
  <si>
    <t>c.16.1.2</t>
  </si>
  <si>
    <t>01.1.1.6.</t>
  </si>
  <si>
    <t>08.4.0.</t>
  </si>
  <si>
    <t>c.13.3.3</t>
  </si>
  <si>
    <t>c.13.3.4</t>
  </si>
  <si>
    <t>Domov pre seniorov EU</t>
  </si>
  <si>
    <t>KZ 131C</t>
  </si>
  <si>
    <t>a.13.3.8</t>
  </si>
  <si>
    <t>Dom seniorov EU - ŠR</t>
  </si>
  <si>
    <t>b.13.3.5</t>
  </si>
  <si>
    <t>c.13.3.5</t>
  </si>
  <si>
    <t>c.13.3.6</t>
  </si>
  <si>
    <t>Splátka úveru-Dom seniorov</t>
  </si>
  <si>
    <t>d.13.3.1</t>
  </si>
  <si>
    <t>Projekt XX</t>
  </si>
  <si>
    <t>c.13.4.1</t>
  </si>
  <si>
    <t>KZ 11H</t>
  </si>
  <si>
    <t>b.9.11.1</t>
  </si>
  <si>
    <t>b.9.11.2</t>
  </si>
  <si>
    <t>a.6.3.5</t>
  </si>
  <si>
    <t>a.12.2.3</t>
  </si>
  <si>
    <t>b.15.2.3</t>
  </si>
  <si>
    <t>b.15.2.4</t>
  </si>
  <si>
    <t>b.15.2.5</t>
  </si>
  <si>
    <t>b.15.2.6</t>
  </si>
  <si>
    <t>b.15.2.7</t>
  </si>
  <si>
    <t>b.15.2.8</t>
  </si>
  <si>
    <t>Počet riešených subjektov</t>
  </si>
  <si>
    <t>Program 5. Bezpečnosť</t>
  </si>
  <si>
    <t>5.</t>
  </si>
  <si>
    <t>5. Bezpečnosť</t>
  </si>
  <si>
    <t>5.1</t>
  </si>
  <si>
    <t>Ochrana pred požiarmi</t>
  </si>
  <si>
    <t>a.5.1.1</t>
  </si>
  <si>
    <t>a.5.1.2</t>
  </si>
  <si>
    <t>Prípravná a projektová dokumentácia</t>
  </si>
  <si>
    <t>5.2</t>
  </si>
  <si>
    <t>a.5.2.1</t>
  </si>
  <si>
    <t>a.5.2.2</t>
  </si>
  <si>
    <t>Starostlivosť o deti a dospelých</t>
  </si>
  <si>
    <t>a.13.6.1</t>
  </si>
  <si>
    <t>b.13.6.1</t>
  </si>
  <si>
    <t>a.3.1.9</t>
  </si>
  <si>
    <t>a.3.1.10</t>
  </si>
  <si>
    <t>a.4.5.4</t>
  </si>
  <si>
    <t>Zabezpečiť plnú funkčnosť výpočtovej techniky prostredníctvom pravidelnej údržby a modernizácie.</t>
  </si>
  <si>
    <t>Počet servisných zásahov</t>
  </si>
  <si>
    <t>Zabezpečiť bezporuchové fungovanie kotolne.</t>
  </si>
  <si>
    <t xml:space="preserve">Zabezpečiť starostlivosť o vozový park obecného úradu formou pravidelných kontrol a údržby. </t>
  </si>
  <si>
    <t>4.</t>
  </si>
  <si>
    <t>Program 4 Služby obyvateľom</t>
  </si>
  <si>
    <t>4. Služby obyvateľom</t>
  </si>
  <si>
    <t>4.1</t>
  </si>
  <si>
    <t>Matrika</t>
  </si>
  <si>
    <t>Obecný rozpočet</t>
  </si>
  <si>
    <t>a.4.1.1</t>
  </si>
  <si>
    <t>a.4.1.2</t>
  </si>
  <si>
    <t>b.4.1.1</t>
  </si>
  <si>
    <t>b.4.1.2</t>
  </si>
  <si>
    <t>b.4.1.3</t>
  </si>
  <si>
    <t>4.2</t>
  </si>
  <si>
    <t>a.4.2.1</t>
  </si>
  <si>
    <t>a.4.2.2</t>
  </si>
  <si>
    <t>b.4.2.1</t>
  </si>
  <si>
    <t>Mzdy</t>
  </si>
  <si>
    <t>b.4.2.2</t>
  </si>
  <si>
    <t>b.4.2.3</t>
  </si>
  <si>
    <t>Trvalé pôsobenie na kultúrne povedomie obyvateľov širokou paletou kultúrnych aktivít organizovaných externými subjektami ale aj miestnymi kultúrnymi spolkami prostredníctvom inej kultúrnej infraštruktúry.</t>
  </si>
  <si>
    <t>12.1.1</t>
  </si>
  <si>
    <t>12.1.2</t>
  </si>
  <si>
    <t>12.1.3</t>
  </si>
  <si>
    <t>a.1.11.3</t>
  </si>
  <si>
    <t>a.1.11.5</t>
  </si>
  <si>
    <t>Energie, voda a komunikácie</t>
  </si>
  <si>
    <t>4.3</t>
  </si>
  <si>
    <t>b.4.3.1</t>
  </si>
  <si>
    <t>b.4.3.2</t>
  </si>
  <si>
    <t>4.4</t>
  </si>
  <si>
    <t>Cintorín a dom smútku</t>
  </si>
  <si>
    <t>Názov / Zdroj</t>
  </si>
  <si>
    <t>Realizácia stavieb a ich technického zhodnotenia</t>
  </si>
  <si>
    <t>b.4.4.1</t>
  </si>
  <si>
    <t>b.4.4.2</t>
  </si>
  <si>
    <t>4.5</t>
  </si>
  <si>
    <t>Organizácia občianskych obradov</t>
  </si>
  <si>
    <t>a.4.5.1</t>
  </si>
  <si>
    <t>a.4.5.2</t>
  </si>
  <si>
    <t>4.6</t>
  </si>
  <si>
    <t>Iné služby</t>
  </si>
  <si>
    <t>a.4.6.2</t>
  </si>
  <si>
    <t>Prenesený výkon životné prostredie</t>
  </si>
  <si>
    <t>Zabezpečiť výkon  matričnej činnosti pre občanov obce.</t>
  </si>
  <si>
    <t>Priemerný počet zápisov do matričnej knihy za rok spolu</t>
  </si>
  <si>
    <t>Podiel klientov spokojných s matričnou činnosťou zo všetkých v %</t>
  </si>
  <si>
    <t>Počet vykonaných úkonov osvedčovania listín za rok spolu</t>
  </si>
  <si>
    <t>Počet spravovaných subjektov</t>
  </si>
  <si>
    <t>Zabezpečiť efektívne plnenie preneseného výkonu štátnej správy v oblasti výstavby.</t>
  </si>
  <si>
    <t>Počet vybavených žiadostí</t>
  </si>
  <si>
    <t>% vybavených žiadostí v stanovenom čase</t>
  </si>
  <si>
    <t>% spokojných obyvateľov</t>
  </si>
  <si>
    <t>Cintorín a dom smútku</t>
  </si>
  <si>
    <t>Zabezpečiť starostlivosť o obecné cintoríny. Zabezpečiť priestor pre dôstojnú poslednú rozlúčku s občanmi.</t>
  </si>
  <si>
    <t>Celková kultivovaná plocha cintorínov v m2</t>
  </si>
  <si>
    <t>Počet zrekonštruovaných objektov</t>
  </si>
  <si>
    <t>Km zrekonštruovaných chodníkov v areály cintorína</t>
  </si>
  <si>
    <t>Zabezpečiť priestorové ako aj personálne kapacity na organizovanie občianskych obradov.</t>
  </si>
  <si>
    <t>Počet organizovaných obradov - svadieb</t>
  </si>
  <si>
    <t>Počet organizovaných obradov - prijímanie do života</t>
  </si>
  <si>
    <t>Počet organizovaných obradov - iné</t>
  </si>
  <si>
    <t>Zabezpečiť ochranu životného prostredia v katastrálnom území obce.</t>
  </si>
  <si>
    <t>a.16.1.1</t>
  </si>
  <si>
    <t>a.16.1.2</t>
  </si>
  <si>
    <t>a.16.1.3</t>
  </si>
  <si>
    <t>c.9.13.1</t>
  </si>
  <si>
    <t>b.9.13.2</t>
  </si>
  <si>
    <t>Príjmy školstvo</t>
  </si>
  <si>
    <t>b.9.7.12</t>
  </si>
  <si>
    <t>e.9.10.1</t>
  </si>
  <si>
    <t>610, 620</t>
  </si>
  <si>
    <t>Mzdy, Odvody 5 %</t>
  </si>
  <si>
    <t>Údržba ihriska s umelou trávou MŠK</t>
  </si>
  <si>
    <t>a.10.2.5</t>
  </si>
  <si>
    <t>a.11.1.2</t>
  </si>
  <si>
    <t>b.1.13.12</t>
  </si>
  <si>
    <t>b.1.13.13</t>
  </si>
  <si>
    <t>b.1.13.14</t>
  </si>
  <si>
    <t>b.1.13.15</t>
  </si>
  <si>
    <t>b.1.13.16</t>
  </si>
  <si>
    <t>b.1.13.17</t>
  </si>
  <si>
    <t>c.2.3.4</t>
  </si>
  <si>
    <t>Dotácia ŠFRB</t>
  </si>
  <si>
    <t>Z vkladov</t>
  </si>
  <si>
    <t>Príjem z predaja pozemkov podľa rozsudku OS/NO</t>
  </si>
  <si>
    <t>Zostatok finančných prostriedkov z predchádza. rokov</t>
  </si>
  <si>
    <t>c.10.3.1</t>
  </si>
  <si>
    <t>c.10.3.2</t>
  </si>
  <si>
    <t>Územ.plám mesta</t>
  </si>
  <si>
    <t>c.11.2.6</t>
  </si>
  <si>
    <t>c.11.2.7</t>
  </si>
  <si>
    <t>MK Ul.Komenského rekon.</t>
  </si>
  <si>
    <t>MK Ul.Hviezdoslavova</t>
  </si>
  <si>
    <t>c.5.4.1</t>
  </si>
  <si>
    <t>a.4.3.6</t>
  </si>
  <si>
    <t>a.1.4.7</t>
  </si>
  <si>
    <t>a.1.4.8</t>
  </si>
  <si>
    <t>b.3.1.2</t>
  </si>
  <si>
    <t>b.3.1.3</t>
  </si>
  <si>
    <t>b.3.1.4</t>
  </si>
  <si>
    <t>MŠ 9 §52a-ÚPSVaR 85%</t>
  </si>
  <si>
    <t>b.13.6.2</t>
  </si>
  <si>
    <t>a.13.7.1</t>
  </si>
  <si>
    <t>13.8</t>
  </si>
  <si>
    <t>a.13.8.1</t>
  </si>
  <si>
    <t>Podporiť pôrodnosť v meste a prirodzený rast počtu obyvateľstva.</t>
  </si>
  <si>
    <t>Počet novonarodených detí za rok</t>
  </si>
  <si>
    <t>Počet klientov rodinného centra Drobček</t>
  </si>
  <si>
    <t>Počet aktivít realizovaných RC Drobček</t>
  </si>
  <si>
    <t>Zabezpečiť dostupnosť základnej lekárskej starostlivosti pre obyvateľov mesta.</t>
  </si>
  <si>
    <t>Zabezpečiť vhodnejšie podmienky pre činnosť subjektov poskytujúcich špeciálnu sociálnu, zdravotnú a výchovnú starostlivosť.</t>
  </si>
  <si>
    <t>Počet študentov Spojenej školy internátnej</t>
  </si>
  <si>
    <t>a.13.5.1</t>
  </si>
  <si>
    <t>a.13.5.2</t>
  </si>
  <si>
    <t>b.13.5.1</t>
  </si>
  <si>
    <t>b.13.5.2</t>
  </si>
  <si>
    <t>Program13. Sociálne služby a zdravotníctvo</t>
  </si>
  <si>
    <t>Opatrovateľská služba</t>
  </si>
  <si>
    <t>Zabezpečiť pomoc pre handicapovaných obyvateľov obce.</t>
  </si>
  <si>
    <t>počet opatrovateľských pracovníkov</t>
  </si>
  <si>
    <t>počet obyvateľov odkázaných na opatrovateľskú službu</t>
  </si>
  <si>
    <t>Zabezpečiť dôstojné prežitie staroby pre obyvateľov v dôchodkovom veku.</t>
  </si>
  <si>
    <t>Počet podporených občanov</t>
  </si>
  <si>
    <t>Zabezpečiť pravidelný zvoz a odvoz odpadu v meste.</t>
  </si>
  <si>
    <t>Dom kultúry</t>
  </si>
  <si>
    <t>Iná kultúrna infraštruktúra</t>
  </si>
  <si>
    <t>Kultúrny dom</t>
  </si>
  <si>
    <t>Vytvoriť podmienky pre organizovanie kultúrnych aktivít v meste.</t>
  </si>
  <si>
    <t>Počet vybudovaných zariadení pre potreby kultúry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</si>
  <si>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</si>
  <si>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</si>
  <si>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</si>
  <si>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</si>
  <si>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</si>
  <si>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</si>
  <si>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</si>
  <si>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</si>
  <si>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</si>
  <si>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</si>
  <si>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</si>
  <si>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</si>
  <si>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</si>
  <si>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Materská škola Bernolákova ul.</t>
  </si>
  <si>
    <t>Vybavenie pre občanov</t>
  </si>
  <si>
    <t>Program 16. Občianska vybavenosť</t>
  </si>
  <si>
    <t>km vybudovanej vodovodnej siete</t>
  </si>
  <si>
    <t>Počet žiakov v ZŠ za rok spolu</t>
  </si>
  <si>
    <t>Zabezpečiť rozvoj a údržbu infraštruktúry základného vzdelávania a zabezpečenie podmienok pre efektívnu vzdelávaciu činnosť v rámci povinnej školskej dochádzky v meste.</t>
  </si>
  <si>
    <t>Základná škola</t>
  </si>
  <si>
    <t>Počet tried v ZŠ</t>
  </si>
  <si>
    <t>Zabezpečiť rozvoj a údržbu infraštruktúry záujmového vzdelávania a zabezpečenie podmienok pre efektívnu záujmovú činnosť v meste.</t>
  </si>
  <si>
    <t>Školský klub detí</t>
  </si>
  <si>
    <t>Počet detí v ŠKD za rok</t>
  </si>
  <si>
    <t>Počet krúžkov v ŠKD</t>
  </si>
  <si>
    <t>Zabezpečiť kvalitné a dostupné stravovanie pre deti MŠ a ZŠ.</t>
  </si>
  <si>
    <t>Školská jedáleň</t>
  </si>
  <si>
    <t>Priemerný počet vydaných jedál za deň - ZŠ</t>
  </si>
  <si>
    <t>Podporovať komplexnú ponuku vzdelávacích zariadení v Námestove.</t>
  </si>
  <si>
    <t>Počet podporených subjektov / činností</t>
  </si>
  <si>
    <t>Zabezpečiť rozvoj a údržbu infraštruktúry umeleckého vzdelávania a zabezpečenie podmienok pre efektívnu umeleckú vzdelávaciu činnosť v rámci záujmového vzdelávania.</t>
  </si>
  <si>
    <t xml:space="preserve">Počet žiakov </t>
  </si>
  <si>
    <t>Počet organizovaných koncertov</t>
  </si>
  <si>
    <t>CVČ</t>
  </si>
  <si>
    <t>Priemerný počet detí v jednom  krúžku</t>
  </si>
  <si>
    <t>Zabezpečiť rozvoj a údržbu infraštruktúry záujmového a formálneho vzdelávania a zabezpečenie podmienok pre efektívnu vzdelávaciu činnosť v meste.</t>
  </si>
  <si>
    <t>Počet podporených subjektov</t>
  </si>
  <si>
    <t>Počet užívateľov podporených subjektov</t>
  </si>
  <si>
    <t>MŠK Námestovo</t>
  </si>
  <si>
    <t>a.11.2.3</t>
  </si>
  <si>
    <t>a.11.2.4</t>
  </si>
  <si>
    <t>a.11.2.5</t>
  </si>
  <si>
    <t>a.11.2.6</t>
  </si>
  <si>
    <t>a.11.2.7</t>
  </si>
  <si>
    <t>a.11.2.8</t>
  </si>
  <si>
    <t>a.11.2.9</t>
  </si>
  <si>
    <t>a.11.3.3</t>
  </si>
  <si>
    <t>d.9.4.4</t>
  </si>
  <si>
    <t>Na nemoc.davky SKD</t>
  </si>
  <si>
    <t>b.9.5.1</t>
  </si>
  <si>
    <t>b.9.5.2</t>
  </si>
  <si>
    <t>nahrada dočasnej PN</t>
  </si>
  <si>
    <t>e.9.6.1</t>
  </si>
  <si>
    <t>e.9.6.2</t>
  </si>
  <si>
    <t>e.9.6.3</t>
  </si>
  <si>
    <t>e.9.7.1</t>
  </si>
  <si>
    <t>e.9.7.2</t>
  </si>
  <si>
    <t>e.9.8.1</t>
  </si>
  <si>
    <t>e.9.9.1</t>
  </si>
  <si>
    <t>Daň z nehnuteľností</t>
  </si>
  <si>
    <t>Dotácia odchodné</t>
  </si>
  <si>
    <t>Dot.na učebnice na rok 2015</t>
  </si>
  <si>
    <t>Transfer pre CSS</t>
  </si>
  <si>
    <t>b.1.13.32</t>
  </si>
  <si>
    <t>b.1.13.33</t>
  </si>
  <si>
    <t>b.1.13.34</t>
  </si>
  <si>
    <t>e.1.15.2</t>
  </si>
  <si>
    <t>Iné nedaňové príjmy</t>
  </si>
  <si>
    <t>Zostatok nevyč. prostriedkov-Denný stacionár</t>
  </si>
  <si>
    <t>KZ 131F</t>
  </si>
  <si>
    <t>i.3.3.4</t>
  </si>
  <si>
    <t>Mzdy,platy a ost. osobné vyrovnania</t>
  </si>
  <si>
    <t>Poistné a príspevky do fondov</t>
  </si>
  <si>
    <t>Tovary a služby</t>
  </si>
  <si>
    <t>Reprezentačné</t>
  </si>
  <si>
    <t>Špeciálne služby(znalec.posudky)</t>
  </si>
  <si>
    <t>MsU štúdie,expertízy,posudky</t>
  </si>
  <si>
    <t>Propagácia a reklama,web.stránka</t>
  </si>
  <si>
    <t>MsU údržba budov,priestorov</t>
  </si>
  <si>
    <t>a.3.1.17</t>
  </si>
  <si>
    <t>a.3.1.18</t>
  </si>
  <si>
    <t>a.3.1.19</t>
  </si>
  <si>
    <t>Mzdy,platy a ost. osob. vyrovnania</t>
  </si>
  <si>
    <t>b.4.3.3</t>
  </si>
  <si>
    <t>Ostatné výdavky na činnosť</t>
  </si>
  <si>
    <t>Príspevok TS - oprava chodníka</t>
  </si>
  <si>
    <t>e.5.1.1</t>
  </si>
  <si>
    <t>PO-špeciálny materiál dotácia</t>
  </si>
  <si>
    <t>Monitorovacia správa na Verejné osvetlenie - EU</t>
  </si>
  <si>
    <t>Mzdy, platy a ostatné osobné vyrovnania</t>
  </si>
  <si>
    <t>Členské príspevky</t>
  </si>
  <si>
    <t>CHD - Mzdy, platy a ostatné osobné vyrovnania</t>
  </si>
  <si>
    <t>CHD - Poistné a príspevky do fondov</t>
  </si>
  <si>
    <t>CHD - Tovary a služby</t>
  </si>
  <si>
    <t>Odstránenie havar. stavu kanalizácie ul. Komenského</t>
  </si>
  <si>
    <t>Projekt kanalizácie a vodovodu ul. Poľanová dl.150m</t>
  </si>
  <si>
    <t>Kultúrne poukazy</t>
  </si>
  <si>
    <t>a.7.2.2</t>
  </si>
  <si>
    <t>a.7.2.3</t>
  </si>
  <si>
    <t>a.7.2.4</t>
  </si>
  <si>
    <t>a.7.2.5</t>
  </si>
  <si>
    <t>a.7.2.6</t>
  </si>
  <si>
    <t>a.7.2.7</t>
  </si>
  <si>
    <t>a.7.2.8</t>
  </si>
  <si>
    <t>a.7.2.9</t>
  </si>
  <si>
    <t>a.7.2.10</t>
  </si>
  <si>
    <t>Kráľ Magurky</t>
  </si>
  <si>
    <t>Klub Biela Orava</t>
  </si>
  <si>
    <t>a.7.2.11</t>
  </si>
  <si>
    <t>a.7.2.12</t>
  </si>
  <si>
    <t>a.7.2.13</t>
  </si>
  <si>
    <t xml:space="preserve">Údržba školských budov  </t>
  </si>
  <si>
    <t>d.9.1.1</t>
  </si>
  <si>
    <t>MŠ 9 prísp.od UMB v B.Bystrici</t>
  </si>
  <si>
    <t>d.9.1.2</t>
  </si>
  <si>
    <t>d.9.2.1</t>
  </si>
  <si>
    <t>d.9.2.2</t>
  </si>
  <si>
    <t>e.9.7.3</t>
  </si>
  <si>
    <t>d.9.8.1</t>
  </si>
  <si>
    <t>Transfer cirkevnej škole (22.1.1)</t>
  </si>
  <si>
    <t>Odchodné</t>
  </si>
  <si>
    <t>b.9.13.3</t>
  </si>
  <si>
    <t>b.9.13.4</t>
  </si>
  <si>
    <t xml:space="preserve">UPSVaR 50j </t>
  </si>
  <si>
    <t>a.9.14.3</t>
  </si>
  <si>
    <t>školstvo-vrátka do ŠR za uč.pom.z r.15</t>
  </si>
  <si>
    <t>a.9.14.4</t>
  </si>
  <si>
    <t>a.9.14.5</t>
  </si>
  <si>
    <t>a.9.14.6</t>
  </si>
  <si>
    <t>a.11.2.14</t>
  </si>
  <si>
    <t>a.11.2.15</t>
  </si>
  <si>
    <t>a.11.3.8</t>
  </si>
  <si>
    <t>12.1.4</t>
  </si>
  <si>
    <t>CSS-kap.transf.na oplotenie,chodník</t>
  </si>
  <si>
    <t>b.13.2.1</t>
  </si>
  <si>
    <t>a.13.4.4</t>
  </si>
  <si>
    <t>a.13.4.5</t>
  </si>
  <si>
    <t>a.13.4.6</t>
  </si>
  <si>
    <t>a.14.1.12</t>
  </si>
  <si>
    <t>a.14.1.13</t>
  </si>
  <si>
    <t>a.14.1.14</t>
  </si>
  <si>
    <t>a.14.1.15</t>
  </si>
  <si>
    <t>a.14.1.16</t>
  </si>
  <si>
    <t>a.14.1.17</t>
  </si>
  <si>
    <t>a.14.1.18</t>
  </si>
  <si>
    <t>a.14.1.19</t>
  </si>
  <si>
    <t>a.14.1.20</t>
  </si>
  <si>
    <t>a.14.1.21</t>
  </si>
  <si>
    <t>a.14.1.22</t>
  </si>
  <si>
    <t>a.14.1.23</t>
  </si>
  <si>
    <t>a.14.1.24</t>
  </si>
  <si>
    <t>a.14.1.25</t>
  </si>
  <si>
    <t>a.14.1.26</t>
  </si>
  <si>
    <t>a.14.1.27</t>
  </si>
  <si>
    <t>a.14.1.28</t>
  </si>
  <si>
    <t>Mzdy,platy a ost.osobné vyrovnania</t>
  </si>
  <si>
    <t>Náhrada cestovných výdavkov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</si>
  <si>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</si>
  <si>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</si>
  <si>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</si>
  <si>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</si>
  <si>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</si>
  <si>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</si>
  <si>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</si>
  <si>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</si>
  <si>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</si>
  <si>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</si>
  <si>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Licencia - autorské práva</t>
  </si>
  <si>
    <t>Všeobecné služby</t>
  </si>
  <si>
    <t>Náhrady (preventívne prehliadky)</t>
  </si>
  <si>
    <t>Stravovanie</t>
  </si>
  <si>
    <t>Prídel do sociálneho fondu</t>
  </si>
  <si>
    <t>Kolky</t>
  </si>
  <si>
    <t>Odmeny na základe dohôd o vykonaní práce</t>
  </si>
  <si>
    <t>Dotácia ÚPSVaR -Projekt XX.</t>
  </si>
  <si>
    <t>I. - XII. / 2019</t>
  </si>
  <si>
    <t>Za predajne automaty</t>
  </si>
  <si>
    <t>Za vjazd v histor.časti mesta</t>
  </si>
  <si>
    <t>Za uzivanie verej.priestr.</t>
  </si>
  <si>
    <t>Za uloženie odpadu TS</t>
  </si>
  <si>
    <t>Za kom.odpady,uloženie odpadu FO</t>
  </si>
  <si>
    <t>Za komunálne odpady PO</t>
  </si>
  <si>
    <t>Za komunálne odpady CH</t>
  </si>
  <si>
    <t>a.1.4.9</t>
  </si>
  <si>
    <t>a.1.4.10</t>
  </si>
  <si>
    <t>a.1.4.11</t>
  </si>
  <si>
    <t>Nájomné za pozemok</t>
  </si>
  <si>
    <t>Nájomné-pozemok /k dani z príjmu/</t>
  </si>
  <si>
    <t>Cintor.-za hrobové miesta</t>
  </si>
  <si>
    <t>Parkovné - automaty</t>
  </si>
  <si>
    <t>Parkovné-karty</t>
  </si>
  <si>
    <t>Parkovné - TAXI</t>
  </si>
  <si>
    <t>Nájomné za budovy</t>
  </si>
  <si>
    <t>BP - príjmy z prenáj.bytov</t>
  </si>
  <si>
    <t>Nájomné za nebyty</t>
  </si>
  <si>
    <t>Nájomné DKN</t>
  </si>
  <si>
    <t>DU-Príjem z predaja kap.aktív</t>
  </si>
  <si>
    <t>DU-Prijem z predaja pozemkov</t>
  </si>
  <si>
    <t>MsÚ z náhrad poistného plnenia</t>
  </si>
  <si>
    <t xml:space="preserve">Vratky  </t>
  </si>
  <si>
    <t>e.1.15.3</t>
  </si>
  <si>
    <t>e.1.15.4</t>
  </si>
  <si>
    <t>Granty Slov.futbalový zväz</t>
  </si>
  <si>
    <t>Dodácia VPP 15/52/2015</t>
  </si>
  <si>
    <t>MŠ 100§52a zo ŠR</t>
  </si>
  <si>
    <t>Dot.záchr.práce-zimná kalamita</t>
  </si>
  <si>
    <t>Dot.na Voľby do EP</t>
  </si>
  <si>
    <t>Dot. na VOĽBY PREZIDENTA</t>
  </si>
  <si>
    <t>Voľby prezid. 2.kolo</t>
  </si>
  <si>
    <t>CSS - dotácia na činnosť</t>
  </si>
  <si>
    <t>Dot. "Dni mesta Námetovo"</t>
  </si>
  <si>
    <t>Dot."Skate park dominanta mesta"</t>
  </si>
  <si>
    <t>Dot.na vých.a vzdelávanie</t>
  </si>
  <si>
    <t>Dot.-škol.-pren.kompetencie</t>
  </si>
  <si>
    <t>Dotácia cestovné</t>
  </si>
  <si>
    <t>Dot.na učebné pomôcky</t>
  </si>
  <si>
    <t>Dot. stravné</t>
  </si>
  <si>
    <t>CVČ-transf.od subj.VS</t>
  </si>
  <si>
    <t>Dot.život.,vod.správa</t>
  </si>
  <si>
    <t>MATRIKA - dotácia</t>
  </si>
  <si>
    <t>Dotácia evidencia obyv.</t>
  </si>
  <si>
    <t>Dotácia PREGOP</t>
  </si>
  <si>
    <t>Dotácia na reg.adries</t>
  </si>
  <si>
    <t>Dotácia Staveb.úrad</t>
  </si>
  <si>
    <t>Dot.Or.Jasenica - Stav.úrad</t>
  </si>
  <si>
    <t>Dot.Vavrečka - Stav.úrad</t>
  </si>
  <si>
    <t>Dotacia na cestnú dopravu</t>
  </si>
  <si>
    <t>Dot. na školský úrad</t>
  </si>
  <si>
    <t>Dot. ŠR prenesený výkon /ZŠ/</t>
  </si>
  <si>
    <t>Dot.na vzdel.poukazy</t>
  </si>
  <si>
    <t>Dot.na SZP/soc.znevýhodnené prostredie/</t>
  </si>
  <si>
    <t>Dot. na asistenta učiteľa</t>
  </si>
  <si>
    <t>Dot.na lyž.kurz</t>
  </si>
  <si>
    <t>Dot.-škola v prírode</t>
  </si>
  <si>
    <t>Alianz -  Merač rýchlosti</t>
  </si>
  <si>
    <t>Územný plán BHAS-grant</t>
  </si>
  <si>
    <t>e.1.15.5</t>
  </si>
  <si>
    <t>e.1.15.6</t>
  </si>
  <si>
    <t>ZŠ Kom. zapoj. z darov účtu</t>
  </si>
  <si>
    <t>131I</t>
  </si>
  <si>
    <t>ZŠ Kom. zapoj. zo ŠR</t>
  </si>
  <si>
    <t>ZŠ Brehy zapoj.zo ŠR</t>
  </si>
  <si>
    <t>ZŠ Brehy zapoj. do RO opr. strechy</t>
  </si>
  <si>
    <t>ZŠ Brehy-rek.zdrav.,IS-dotácia zapojenie</t>
  </si>
  <si>
    <t>b.1.13.38</t>
  </si>
  <si>
    <t>b.1.13.39</t>
  </si>
  <si>
    <t>b.1.13.40</t>
  </si>
  <si>
    <t>b.1.13.41</t>
  </si>
  <si>
    <t>41</t>
  </si>
  <si>
    <t>SÚ Námestovo FA</t>
  </si>
  <si>
    <t>SÚ Or.Jasenica FA</t>
  </si>
  <si>
    <t>SÚ Vavrečka FA</t>
  </si>
  <si>
    <t>45</t>
  </si>
  <si>
    <t>Bež.tran.z Enviroment.fondu</t>
  </si>
  <si>
    <t>b.1.13.42</t>
  </si>
  <si>
    <t>b.1.13.43</t>
  </si>
  <si>
    <t>b.1.13.44</t>
  </si>
  <si>
    <t>b.1.13.45</t>
  </si>
  <si>
    <t>b.1.13.46</t>
  </si>
  <si>
    <t>Aktiv.-dobrovolnícka čin.15%</t>
  </si>
  <si>
    <t>MŠ 9 §52a-ÚPSVaR 15%</t>
  </si>
  <si>
    <t>3AC2</t>
  </si>
  <si>
    <t>MŠ 9 §52a-ŠR 15 %</t>
  </si>
  <si>
    <t>Chránená dielňa 15%</t>
  </si>
  <si>
    <t>c.1.14.4</t>
  </si>
  <si>
    <t>c.1.14.5</t>
  </si>
  <si>
    <t>Aktiv.-dobrovol.služby 85%</t>
  </si>
  <si>
    <t>3AC1</t>
  </si>
  <si>
    <t>MŠ 9 §52a-ESF 85 %</t>
  </si>
  <si>
    <t>Chrán.dielňa ŠR 85%</t>
  </si>
  <si>
    <t>V roku 2019 neboli výdavky čerpané. Opatrenia sa neukladajú.</t>
  </si>
  <si>
    <t>Indikátory v rámci podpromu neboli na rok 2019 stanovené.</t>
  </si>
  <si>
    <t xml:space="preserve">V roku 2019 bol indikátor plnený na 100 %. Opatrenia nie je potrebné ukladať. </t>
  </si>
  <si>
    <t xml:space="preserve">Na rok 2019 neboli indikátory stanovené. </t>
  </si>
  <si>
    <t>Indikátory na rok 2019 neboli stanovené.</t>
  </si>
  <si>
    <t xml:space="preserve">Plnenie indikátorov v roku 2019 je na vyhovujúcej úrovni. Indikátor odvozu dosiahol hodnotu 100 %. V budúcnosti je potrebné znižovať objem likvidovaného odpadu a zvyšovať objem separovaného odpadu, kde bol indikátor plnený na 97 %. Pozitívne sa hodnotí plnenie indikátora množstva likvidovaného odpadu, kde bol indikátor plnený na 92 %. </t>
  </si>
  <si>
    <t>Plnenie indikátora podprogramu bolo v roku 2019 na vyhovujúcej úrovni a nie je potrebné ukladať žiadne opatrenia. Dosiahol hodnotu 107 %.</t>
  </si>
  <si>
    <t>V roku 2019 v rámci podprogramu neboli čerpané výdavky. Mzdové výdavky boli čerpané v rámci programu 14.</t>
  </si>
  <si>
    <t>Súd.spor MŠ Bernol.</t>
  </si>
  <si>
    <t>MsÚ právne porad.Stav.podnik</t>
  </si>
  <si>
    <t>Súdny spor-Stav.podnik</t>
  </si>
  <si>
    <t>Odstupné</t>
  </si>
  <si>
    <t>a.1.1.11</t>
  </si>
  <si>
    <t>MSÚ zahr.sluzob.cesty</t>
  </si>
  <si>
    <t>a.14.1.8</t>
  </si>
  <si>
    <t>a.14.1.30</t>
  </si>
  <si>
    <t>Komunik.infraštruktúra - internet</t>
  </si>
  <si>
    <t>MsÚ - telekomunikač.služby</t>
  </si>
  <si>
    <t>b.1.4.1</t>
  </si>
  <si>
    <t>Msˇu knihy časop.</t>
  </si>
  <si>
    <t>MsÚ príspevok na rekreáciu pre zames.</t>
  </si>
  <si>
    <t>Rekon.požiar.zbrojnice</t>
  </si>
  <si>
    <t>Udržba ciest,diaľníc,chodníkov</t>
  </si>
  <si>
    <t>Prísp. TS na údržbu MK</t>
  </si>
  <si>
    <t>Enviroment.fond TS - príspevok</t>
  </si>
  <si>
    <t xml:space="preserve">Prísp.TS za nakl.s odpadom </t>
  </si>
  <si>
    <t>Zberný dvor-poist.mot.aut</t>
  </si>
  <si>
    <t>a.6.3.6</t>
  </si>
  <si>
    <t>Podpora zamest.UoZ</t>
  </si>
  <si>
    <t>Prisp.udrzba parkov a ver.zele</t>
  </si>
  <si>
    <t>12.1.5</t>
  </si>
  <si>
    <t>Udrzba parkov,verej.zelene</t>
  </si>
  <si>
    <t>716</t>
  </si>
  <si>
    <t>Nábrežie - štúdie</t>
  </si>
  <si>
    <t>a.12.2.7</t>
  </si>
  <si>
    <t>a.12.2.8</t>
  </si>
  <si>
    <t>údržba ihriska na sidl.Brehy</t>
  </si>
  <si>
    <t>Údrža ihris. Nábrežie</t>
  </si>
  <si>
    <t>WORKOUT PARK</t>
  </si>
  <si>
    <t xml:space="preserve">WORKOUT PARK </t>
  </si>
  <si>
    <t>a.10.3.5</t>
  </si>
  <si>
    <t>a.10.3.6</t>
  </si>
  <si>
    <t>WORKOUT PARK - vybudovanie</t>
  </si>
  <si>
    <t>a.16.1.13</t>
  </si>
  <si>
    <t>a.16.1.14</t>
  </si>
  <si>
    <t>Pozem.úpravy Brehy</t>
  </si>
  <si>
    <t>Pozem.úpravy Vojenske I,Čerchle</t>
  </si>
  <si>
    <t>Pozem.úpravy Vojenské II</t>
  </si>
  <si>
    <t>Kanalizácia IBV Vojenské</t>
  </si>
  <si>
    <t>Údržba schodov,chodníka-Nábrežie</t>
  </si>
  <si>
    <t>Transfer pre MŠK</t>
  </si>
  <si>
    <t>Prísp.Námestov.klub slov.turistov</t>
  </si>
  <si>
    <t>Prísp.pre TJ ORAVAN</t>
  </si>
  <si>
    <t>Prispevok pre DKN na činnosť</t>
  </si>
  <si>
    <t>Prísp. DKN - Orava Jazz</t>
  </si>
  <si>
    <t>Rekonštrukcia DKN</t>
  </si>
  <si>
    <t>Clensky prispevok ZMOSu</t>
  </si>
  <si>
    <t>Cl.pris.RVC Martin</t>
  </si>
  <si>
    <t>Cl.Zdruz.reg.Beskydy,</t>
  </si>
  <si>
    <t>Cl.komunal.asociacie,prednostov</t>
  </si>
  <si>
    <t>Členské ZMOS-e-government</t>
  </si>
  <si>
    <t>Prís.TS opr.plota pri cintoríne</t>
  </si>
  <si>
    <t>Prís.TS údrž.kaplnky</t>
  </si>
  <si>
    <t>Kultúr.spoloč.vzdeláv.aktivity</t>
  </si>
  <si>
    <t>Transf.pre Drobnochovateľov</t>
  </si>
  <si>
    <t>Príspevok ZO SZTP</t>
  </si>
  <si>
    <t xml:space="preserve">Prísp.Katol.jednoty,Jednota dôchodcov </t>
  </si>
  <si>
    <t>"Skate park dominanta mesta"vlastné</t>
  </si>
  <si>
    <t>MS 10 Potraviny-šťavy</t>
  </si>
  <si>
    <t>MS 10 rekon.soc.zariadení</t>
  </si>
  <si>
    <t>MS 10 §52a ÚPSVaR 85%</t>
  </si>
  <si>
    <t>MS 10.prísp.od UMB v B.Bystrici (22.44.</t>
  </si>
  <si>
    <t>MS 5 Kom.prísp.od UMB v B.Bystrici</t>
  </si>
  <si>
    <t>MS 5 Kom. Potraviny-šťavy</t>
  </si>
  <si>
    <t>MS 9 § 52a-ÚPSVaR</t>
  </si>
  <si>
    <t>MS 9 §52a-ESF 85 %</t>
  </si>
  <si>
    <t>MS 9 §52a-ESF 15 %</t>
  </si>
  <si>
    <t>ZŠ Brehy monit.správa Eu</t>
  </si>
  <si>
    <t>ZŠ Brehy stravné diéta</t>
  </si>
  <si>
    <t>43</t>
  </si>
  <si>
    <t>ZŠ Brehy-rek.zdravotech.</t>
  </si>
  <si>
    <t>46</t>
  </si>
  <si>
    <t>b.9.4.12</t>
  </si>
  <si>
    <t>ZŠ Brehy rek.strechy,soc.zar.-vrátka dot</t>
  </si>
  <si>
    <t>ZŠ Komen.-monitor.správa-EU</t>
  </si>
  <si>
    <t>ZŠ Komen.-vybavenie odborných učební</t>
  </si>
  <si>
    <t>ZŠ Kom. stravné diéta</t>
  </si>
  <si>
    <t>b.9.7.15</t>
  </si>
  <si>
    <t>MS-S ŽABKA</t>
  </si>
  <si>
    <t>MS-S/súkromná/</t>
  </si>
  <si>
    <t xml:space="preserve">Fonema-súkr.pedagog.poradenstvo </t>
  </si>
  <si>
    <t>CŠPP</t>
  </si>
  <si>
    <t>Domov pre seniorov</t>
  </si>
  <si>
    <t>DSS - príspevok</t>
  </si>
  <si>
    <t>Dotácia CSS - ŠR na činnosť</t>
  </si>
  <si>
    <t>Kap.dotácia vybudovanie unik.pož.cesty</t>
  </si>
  <si>
    <t>Jednor.davky pre rodiny s det.</t>
  </si>
  <si>
    <t>RP záškolactvo</t>
  </si>
  <si>
    <t>Zabez.pohrebu obc.v hmot.nudzi</t>
  </si>
  <si>
    <t>ŠJ Kom. stravné hm.n.</t>
  </si>
  <si>
    <t>ŠJ Brehy stravné</t>
  </si>
  <si>
    <t>SŠI učebné pomôcky</t>
  </si>
  <si>
    <t>MK Ul.Brezova</t>
  </si>
  <si>
    <t>MK Ul.Miestného priemyslu</t>
  </si>
  <si>
    <t>MK Ul.Miestného priem.</t>
  </si>
  <si>
    <t>MK prístup.kom. k Skate park</t>
  </si>
  <si>
    <t>MK rekon.nám.A.Bernoláka</t>
  </si>
  <si>
    <t>MK Ul.Kliňanská-rekonštruk.</t>
  </si>
  <si>
    <t>MK,parkov.Ul.Lučná/BD Meško/</t>
  </si>
  <si>
    <t>MK Ul.Slanická 1,Slanická2</t>
  </si>
  <si>
    <t>MK - naučný chodník2,5x2100-spev.povrch</t>
  </si>
  <si>
    <t>MK Ul.Komenského - rekonštrukcia</t>
  </si>
  <si>
    <t>MK Ul.  Komenského rekonštrukcia</t>
  </si>
  <si>
    <t>a.11.2.16</t>
  </si>
  <si>
    <t>a.11.2.17</t>
  </si>
  <si>
    <t>a.11.2.18</t>
  </si>
  <si>
    <t>a.11.2.19</t>
  </si>
  <si>
    <t>Rekonš.Ul. Hamuljaková</t>
  </si>
  <si>
    <t>Ul.Cyrila a Metóda - rekon.</t>
  </si>
  <si>
    <t>MK Ul.Miestného priem.-rekonštrukcia</t>
  </si>
  <si>
    <t>MK rek.nám.A.Bernoláka</t>
  </si>
  <si>
    <t>MK rekon.námestia A.Bernoláka</t>
  </si>
  <si>
    <t>a.11.2.20</t>
  </si>
  <si>
    <t>a.11.2.21</t>
  </si>
  <si>
    <t>Chodník pri DKN</t>
  </si>
  <si>
    <t>Rekon.chodníka Ul.Štef.od kostola po BD</t>
  </si>
  <si>
    <t>Rekon.chodníka Ul.Štef. od kostola po BD</t>
  </si>
  <si>
    <t>Terénne schody  Ľ.Štúra - Mlynská</t>
  </si>
  <si>
    <t xml:space="preserve">Chodník pri DKN </t>
  </si>
  <si>
    <t>Rekon.chod. Ul.Štef.od kostola po BD</t>
  </si>
  <si>
    <t>Parkovisko - rekon.nábrežia</t>
  </si>
  <si>
    <t xml:space="preserve">Parkovisko-rekonštrukcia Nábrežia </t>
  </si>
  <si>
    <t>Parkovisko-rekon.Nábrežia</t>
  </si>
  <si>
    <t>Parkovisko-rekonštrukcia Nábrežia</t>
  </si>
  <si>
    <t>a.11.1.6</t>
  </si>
  <si>
    <t>Merač rýchlosti - vlastné</t>
  </si>
  <si>
    <t>Nákup traktora</t>
  </si>
  <si>
    <t>Podpora nemotor.dopravy do zamestnania</t>
  </si>
  <si>
    <t>e.11.1.1</t>
  </si>
  <si>
    <t>Alianz - Merač rýchlosti</t>
  </si>
  <si>
    <t>MsÚ - nákup softvéru - dochádzka</t>
  </si>
  <si>
    <t>MsÚ nákup výp.tech-dochádzka</t>
  </si>
  <si>
    <t>Rekon.budovy MsÚ</t>
  </si>
  <si>
    <t>MsÚ rekonš budovy-proj.dok.</t>
  </si>
  <si>
    <t>a.3.1.22</t>
  </si>
  <si>
    <t>a.3.1.23</t>
  </si>
  <si>
    <t>MsÚ rekonštrukcia budovy</t>
  </si>
  <si>
    <t>MsÚ rekon.soc.zariadení a zdravotech.</t>
  </si>
  <si>
    <t>a.5.3.2</t>
  </si>
  <si>
    <t>Rekon.mestského rozhlasu</t>
  </si>
  <si>
    <t>Autob.zastávka</t>
  </si>
  <si>
    <t>MsÚ-pasportizácia hrob.miest</t>
  </si>
  <si>
    <t>Náhrady príjmu za nemoc</t>
  </si>
  <si>
    <t>Konkurzy a súťaže</t>
  </si>
  <si>
    <t>Splácanie úveru - 16 b.j. Komenského II. etapa</t>
  </si>
  <si>
    <t>Účelové prostriedky /p.Labaj/-územný plán</t>
  </si>
  <si>
    <t>1</t>
  </si>
  <si>
    <t>Počet detí v CVČ</t>
  </si>
  <si>
    <t>Propagácia a marketing</t>
  </si>
  <si>
    <t>Služby obyvateľom</t>
  </si>
  <si>
    <t>Bezpečnosť</t>
  </si>
  <si>
    <t>Odpadové hospodárstvo</t>
  </si>
  <si>
    <t>Kultúra</t>
  </si>
  <si>
    <t>Doprava</t>
  </si>
  <si>
    <t>Vzdelávanie</t>
  </si>
  <si>
    <t>Šport</t>
  </si>
  <si>
    <t>Komunikácie</t>
  </si>
  <si>
    <t>Prostredie pre život</t>
  </si>
  <si>
    <t>Sociálne služby a zdravotníctvo</t>
  </si>
  <si>
    <t>Administratíva</t>
  </si>
  <si>
    <t>Bývanie</t>
  </si>
  <si>
    <t>Občianska vybavenosť</t>
  </si>
  <si>
    <t>I. Bilancia</t>
  </si>
  <si>
    <t>II. Príjmy rozpočtu</t>
  </si>
  <si>
    <t>Zabezpečiť efektívny a hospodárny chod samosprávy.</t>
  </si>
  <si>
    <t>Počet nových služieb obyvateľom</t>
  </si>
  <si>
    <t>% spokojných zákazníkov</t>
  </si>
  <si>
    <t>Bankové poplatky</t>
  </si>
  <si>
    <t>Zabezpečiť pravidelné splácanie prijatých bankových úverov ako aj využívanie kvalitných bankových služieb pre bezproblémový chod samosprávy.</t>
  </si>
  <si>
    <t>Počet bankových úverov</t>
  </si>
  <si>
    <t>15.</t>
  </si>
  <si>
    <t>15. Bývanie</t>
  </si>
  <si>
    <t>15.1</t>
  </si>
  <si>
    <t>Štandardná bytová výstavba</t>
  </si>
  <si>
    <t>Program 15. Bývanie</t>
  </si>
  <si>
    <t>Počet vybudovaných bytových jednotiek</t>
  </si>
  <si>
    <t>Počet nájomníkov bytov</t>
  </si>
  <si>
    <t>16.</t>
  </si>
  <si>
    <t>16. Občianska vybavenosť</t>
  </si>
  <si>
    <t>16.1</t>
  </si>
  <si>
    <t>a.1.11.2</t>
  </si>
  <si>
    <t>a.1.11.4</t>
  </si>
  <si>
    <t>2. Kapitálové príjmy</t>
  </si>
  <si>
    <t>2.1</t>
  </si>
  <si>
    <t>a.2.1.1</t>
  </si>
  <si>
    <t>a.2.1.2</t>
  </si>
  <si>
    <t>a.2.1.3</t>
  </si>
  <si>
    <t>2.2</t>
  </si>
  <si>
    <t>2.3</t>
  </si>
  <si>
    <t>c.2.3.1</t>
  </si>
  <si>
    <t>c.2.3.2</t>
  </si>
  <si>
    <t>KZ 71,72</t>
  </si>
  <si>
    <t>3.6</t>
  </si>
  <si>
    <t>3. Finančné operácie</t>
  </si>
  <si>
    <t>3.1</t>
  </si>
  <si>
    <t>b.3.1.1</t>
  </si>
  <si>
    <t>3.2</t>
  </si>
  <si>
    <t>Zostatok  prostriedkov z predchádzajúcich rokov</t>
  </si>
  <si>
    <t>a.3.2.1</t>
  </si>
  <si>
    <t>a.3.2.2</t>
  </si>
  <si>
    <t>a.3.2.3</t>
  </si>
  <si>
    <t>KZ 1317</t>
  </si>
  <si>
    <t>i</t>
  </si>
  <si>
    <t>Nevyčerp. Prostr.m.r.-št.zdroje</t>
  </si>
  <si>
    <t>3.3</t>
  </si>
  <si>
    <t>i.3.3.1</t>
  </si>
  <si>
    <t>j</t>
  </si>
  <si>
    <t>3.4</t>
  </si>
  <si>
    <t>j.3.4.1</t>
  </si>
  <si>
    <t>Bankové úvery</t>
  </si>
  <si>
    <t>KZ 51</t>
  </si>
  <si>
    <t>k</t>
  </si>
  <si>
    <t>3.5</t>
  </si>
  <si>
    <t>k.3.5.1</t>
  </si>
  <si>
    <t>KZ 51,52</t>
  </si>
  <si>
    <t>Odchodné, nemocenské</t>
  </si>
  <si>
    <t>Rekonštrukcia a modernizácia prízemia</t>
  </si>
  <si>
    <t>e.9.13.1</t>
  </si>
  <si>
    <t>e.9.13.2</t>
  </si>
  <si>
    <t>Vratky-nev. dopravné</t>
  </si>
  <si>
    <t>b.9.14.3</t>
  </si>
  <si>
    <t>e.9.5.1</t>
  </si>
  <si>
    <t>e.9.5.2</t>
  </si>
  <si>
    <t>Centrum sociálnych služieb</t>
  </si>
  <si>
    <t>10.2.0.2.</t>
  </si>
  <si>
    <t>a.15.1.1</t>
  </si>
  <si>
    <t>a.15.1.2</t>
  </si>
  <si>
    <t>a.15.1.3</t>
  </si>
  <si>
    <t>a.15.2.1</t>
  </si>
  <si>
    <t>b.15.2.1</t>
  </si>
  <si>
    <t>b.15.2.2</t>
  </si>
  <si>
    <t>a.15.3.1</t>
  </si>
  <si>
    <t>637</t>
  </si>
  <si>
    <t>Príjmy mesta</t>
  </si>
  <si>
    <t>Výdavky mesta</t>
  </si>
  <si>
    <t>plánovaný počet zasadnutí mestského zastupiteľstva za rok spolu</t>
  </si>
  <si>
    <t>b.9.13.1</t>
  </si>
  <si>
    <t>Maximálne rozšírenie štandardného bytového fondu vzhľadom na súčasné a budúce potreby obyvateľov mesta a regiónu.</t>
  </si>
  <si>
    <t>ŠFRB</t>
  </si>
  <si>
    <t>Efektívna a udržateľná bytová výstavba v zmysle súčasných a budúcich potrieb obyvateľov regiónu.</t>
  </si>
  <si>
    <t>Celkový objem spravovaných úverov</t>
  </si>
  <si>
    <t>Dostupnosť verejných WC pre obyvateľov mesta, ako aj turistov a návštevníkov mesta.</t>
  </si>
  <si>
    <t>počet dní prevádzky verejných WC</t>
  </si>
  <si>
    <t>MsZ odmeny poslan.členom komis</t>
  </si>
  <si>
    <t>a.1.1.8</t>
  </si>
  <si>
    <t>Čl.prís.-Združ.Babia hora</t>
  </si>
  <si>
    <t>01.6.0.</t>
  </si>
  <si>
    <t>MsU paliva,maziva,oleje</t>
  </si>
  <si>
    <t>MsU údržba auta,emis.kont.STK</t>
  </si>
  <si>
    <t>MsU poistenie-havarij.a zmluv.</t>
  </si>
  <si>
    <t>MsÚ prepravné</t>
  </si>
  <si>
    <t>MsU karty,známky,poplatky</t>
  </si>
  <si>
    <t>a.3.1.15</t>
  </si>
  <si>
    <t>a.3.1.16</t>
  </si>
  <si>
    <t>Splát.pôž.MsÚ-os.auto</t>
  </si>
  <si>
    <t>05.6.0.</t>
  </si>
  <si>
    <t>Knihy, časopisy a noviny</t>
  </si>
  <si>
    <t>Školenia,kurzy,semináre</t>
  </si>
  <si>
    <t>a.1.5.3</t>
  </si>
  <si>
    <t>a.1.5.4</t>
  </si>
  <si>
    <t>MsÚ - údržba softvéru</t>
  </si>
  <si>
    <t>Príspev.na spolufinan.projektov</t>
  </si>
  <si>
    <t>a.4.5.7</t>
  </si>
  <si>
    <t>a.4.5.8</t>
  </si>
  <si>
    <t>a.6.3.4</t>
  </si>
  <si>
    <t xml:space="preserve">V uvedenom prípade nie je potrebné ukladať opatrenia. </t>
  </si>
  <si>
    <t>Počet vybudovaných zariadení poskytujúcich sociálne služby</t>
  </si>
  <si>
    <t>Zabezpečiť využitie voľnej pracovnej sily.</t>
  </si>
  <si>
    <t>Počet účastníkov aktivačných prác.</t>
  </si>
  <si>
    <t>Priemerný počet odpracovaných hodín za mesiac</t>
  </si>
  <si>
    <t>Dávky v hmot. a sociálnej núdzi</t>
  </si>
  <si>
    <t>Zmierniť núdzu obyvateľov odkázaných na sociálnu pomoc a zabezpečiť minimálnych potrieb týchto obyvateľov.</t>
  </si>
  <si>
    <t>Počet podporených obyvateľov</t>
  </si>
  <si>
    <t>14.</t>
  </si>
  <si>
    <t>14. Administratíva</t>
  </si>
  <si>
    <t>14.1</t>
  </si>
  <si>
    <t>Správa obce</t>
  </si>
  <si>
    <t>a.14.1.1</t>
  </si>
  <si>
    <t>a.14.1.2</t>
  </si>
  <si>
    <t>a.14.1.3</t>
  </si>
  <si>
    <t>a.14.1.4</t>
  </si>
  <si>
    <t>a.14.1.5</t>
  </si>
  <si>
    <t>a.14.1.6</t>
  </si>
  <si>
    <t>a.14.1.7</t>
  </si>
  <si>
    <t>a.14.1.9</t>
  </si>
  <si>
    <t>a.14.1.10</t>
  </si>
  <si>
    <t>d.14.1.1</t>
  </si>
  <si>
    <t>d.14.1.2</t>
  </si>
  <si>
    <t>14.2</t>
  </si>
  <si>
    <t>Bankové a nebankové poplatky a úroky</t>
  </si>
  <si>
    <t>a.14.2.1</t>
  </si>
  <si>
    <t>a.14.2.2</t>
  </si>
  <si>
    <t>a.14.2.3</t>
  </si>
  <si>
    <t>a.14.2.4</t>
  </si>
  <si>
    <t>Program 14. Administratíva</t>
  </si>
  <si>
    <t>Plánovanie,manažment, kontrola</t>
  </si>
  <si>
    <t>Transfer TS - podpora a rozvoj separovaného zberu</t>
  </si>
  <si>
    <t>Údržba budovy DKN</t>
  </si>
  <si>
    <t>OŠI stravné</t>
  </si>
  <si>
    <t>Bež.transf.-Materské centrum DROBČEK</t>
  </si>
  <si>
    <t>a.16.1.11</t>
  </si>
  <si>
    <t>Auditorské služby</t>
  </si>
  <si>
    <t>Program 9. Vzdelávanie</t>
  </si>
  <si>
    <t>Zabezpečiť rozvoj a údržbu infraštruktúry predškolského vzdelávania a zabezpečenie podmienok pre efektívnu predškolskú vzdelávaciu činnosť v obci.</t>
  </si>
  <si>
    <t>Počet detí v MŠ za rok spolu</t>
  </si>
  <si>
    <t>Počet tried v MŠ</t>
  </si>
  <si>
    <t>10.</t>
  </si>
  <si>
    <t>Program 10. Šport</t>
  </si>
  <si>
    <t>10. Šport</t>
  </si>
  <si>
    <t>10.1</t>
  </si>
  <si>
    <t>Telocvične, športové areály</t>
  </si>
  <si>
    <t>a.10.1.1</t>
  </si>
  <si>
    <t>10.2</t>
  </si>
  <si>
    <t>a.10.2.1</t>
  </si>
  <si>
    <t>10.3</t>
  </si>
  <si>
    <t>Ostatné športové ihriská a športová činnosť</t>
  </si>
  <si>
    <t>Zabezpečiť trvalé skvalitňovanie vyváženej ponuky výkonnostného a rekreačného športu pre dospelých.</t>
  </si>
  <si>
    <t>počet udržiavaných športových ihrísk</t>
  </si>
  <si>
    <t>počet rekonštruovaných športových ihrísk</t>
  </si>
  <si>
    <t>Podporiť športové aktivity v obci.</t>
  </si>
  <si>
    <t>počet obyvateľov s členstvom v športových kluboch</t>
  </si>
  <si>
    <t>priemerný počet návštevníkov športových podujatí</t>
  </si>
  <si>
    <t>počet zorganizovaných športových podujatí</t>
  </si>
  <si>
    <t>Zabezpečiť trvalé skvalitňovanie vyváženej ponuky výkonnostného a rekreačného športu pre deti a mládež.</t>
  </si>
  <si>
    <t>počet užívateľov športových ihrísk</t>
  </si>
  <si>
    <t>Program 10 Šport</t>
  </si>
  <si>
    <t>Program 11. Komunikácie</t>
  </si>
  <si>
    <t>11.</t>
  </si>
  <si>
    <t>11. Komunikácie</t>
  </si>
  <si>
    <t>11.1</t>
  </si>
  <si>
    <t>Oprava a údržba miestnych komunikácií</t>
  </si>
  <si>
    <t>a.11.1.1</t>
  </si>
  <si>
    <t>11.2</t>
  </si>
  <si>
    <t>Výstavba a rekonštrukcia miestnych komunikácií</t>
  </si>
  <si>
    <t>a.11.2.1</t>
  </si>
  <si>
    <t>a.11.2.2</t>
  </si>
  <si>
    <t>Materská škola Námestovo Komenského ul.</t>
  </si>
  <si>
    <t>Základná škola Námestovo – Brehy</t>
  </si>
  <si>
    <t>Školský klub detí ZŠ Námestovo - Brehy</t>
  </si>
  <si>
    <t>Školská jedáleň ZŠ Námestovo - Brehy</t>
  </si>
  <si>
    <t>Materská škola Námestovo Brehy</t>
  </si>
  <si>
    <t>Základná škola J. A. Komenského 495/33</t>
  </si>
  <si>
    <t>Školský klub detí ZŠ Komenského</t>
  </si>
  <si>
    <t>Školská jedáleň ZŠ Komenského</t>
  </si>
  <si>
    <t>a.1.1.9</t>
  </si>
  <si>
    <t>06.2.0., 01.1.1.6</t>
  </si>
  <si>
    <t>a.4.5.5</t>
  </si>
  <si>
    <t>a.4.5.6</t>
  </si>
  <si>
    <t>I. - XII.  skutočnosť</t>
  </si>
  <si>
    <t>upravený rozpočet I. - XII.</t>
  </si>
  <si>
    <t>Schválený rozpočet I. - XII.</t>
  </si>
  <si>
    <t xml:space="preserve">Skutočnosť I. - XII. </t>
  </si>
  <si>
    <t>I. - XII.</t>
  </si>
  <si>
    <t>počet nových vybudovaných objektov občianskej vybavenosti</t>
  </si>
  <si>
    <t>počet nových užívateľov objektov občianskej vybavenosti</t>
  </si>
  <si>
    <t>Bilancia</t>
  </si>
  <si>
    <t>Príjmy</t>
  </si>
  <si>
    <t>+</t>
  </si>
  <si>
    <t>Výdavky</t>
  </si>
  <si>
    <t>-</t>
  </si>
  <si>
    <t>11.3</t>
  </si>
  <si>
    <t>Výstavba a rekonštrukcia chodníkov</t>
  </si>
  <si>
    <t>a.11.3.1</t>
  </si>
  <si>
    <t>a.11.3.2</t>
  </si>
  <si>
    <t>b.11.3.1</t>
  </si>
  <si>
    <t>b.11.3.2</t>
  </si>
  <si>
    <t>c.11.3.1</t>
  </si>
  <si>
    <t>c.11.3.2</t>
  </si>
  <si>
    <t>d.11.3.1</t>
  </si>
  <si>
    <t>d.11.3.2</t>
  </si>
  <si>
    <t>e.11.3.1</t>
  </si>
  <si>
    <t>e.11.3.2</t>
  </si>
  <si>
    <t>11.4</t>
  </si>
  <si>
    <t>Rekonštrukcia a výstavba parkovacích plôch</t>
  </si>
  <si>
    <t>frekvencia čistenia  komunikácií</t>
  </si>
  <si>
    <t>predpokladaná dĺžka udržiavaných komunikácií v km za rok spolu</t>
  </si>
  <si>
    <t>km vyspravených komunikácií</t>
  </si>
  <si>
    <t>Zabezpečiť výstavbu a rekonštrukciu miestnych komunikácií.</t>
  </si>
  <si>
    <t>km novovybudovaných miestnych komunikácií</t>
  </si>
  <si>
    <t>km zrekonštruovaných miestnych komunikácií</t>
  </si>
  <si>
    <t>Zabezpečiť výstavbu a rekonštrukciu chodníkov.</t>
  </si>
  <si>
    <t>km zrekonštruovaných chodníkov</t>
  </si>
  <si>
    <t>km novovybudovaných chodníkov</t>
  </si>
  <si>
    <t>Výstavba a rekonštrukcia parkovacích plôch</t>
  </si>
  <si>
    <t>km zrekonštruovaných a novovybudovaných parkovacích miest</t>
  </si>
  <si>
    <t>12.</t>
  </si>
  <si>
    <t>12. Prostredie pre život</t>
  </si>
  <si>
    <t>12.1</t>
  </si>
  <si>
    <t>Správa a údržba zelene</t>
  </si>
  <si>
    <t>a.1.3.4</t>
  </si>
  <si>
    <t>a.1.3.5</t>
  </si>
  <si>
    <t>Evidencia obyvateľstva</t>
  </si>
  <si>
    <t>a.4.5.3</t>
  </si>
  <si>
    <t>a.4.6.1</t>
  </si>
  <si>
    <t>4.7</t>
  </si>
  <si>
    <t>b.4.7.1</t>
  </si>
  <si>
    <t>a.5.4.7</t>
  </si>
  <si>
    <t>Nemocenské dávky</t>
  </si>
  <si>
    <t>Chránené dielne - MsP</t>
  </si>
  <si>
    <t>a.7.1.6</t>
  </si>
  <si>
    <t>12.2</t>
  </si>
  <si>
    <t>Oddychové zóny</t>
  </si>
  <si>
    <t>a.12.2.1</t>
  </si>
  <si>
    <t>a.12.2.2</t>
  </si>
  <si>
    <t>Program 12. Prostredie pre život</t>
  </si>
  <si>
    <t>plánovaná frekvencia kosenia zelených plôch za rok</t>
  </si>
  <si>
    <t>Rozsah plochy udržiavanej verejnej zelene v m2</t>
  </si>
  <si>
    <t>počet novovysadených krov a drevín</t>
  </si>
  <si>
    <t>plocha vybudovaných oddychových zón v m2</t>
  </si>
  <si>
    <t>13.</t>
  </si>
  <si>
    <t>KZ 43</t>
  </si>
  <si>
    <t>Opatrovateľská služba a verejné stravovanie</t>
  </si>
  <si>
    <t>Zabezpečiť letnú a zimnú údržbu komunikácií v meste</t>
  </si>
  <si>
    <t>Dom seniorov</t>
  </si>
  <si>
    <t>13.6</t>
  </si>
  <si>
    <t>13.7</t>
  </si>
  <si>
    <t>Spojená škola internátna</t>
  </si>
  <si>
    <t>Všeobecná lekárska zdravotná starostlivosť</t>
  </si>
  <si>
    <t>a.13.2.4</t>
  </si>
  <si>
    <t>a.13.3.7</t>
  </si>
  <si>
    <t>717</t>
  </si>
  <si>
    <t>MŠ účebné pomôcky</t>
  </si>
  <si>
    <t>a.1.1.3</t>
  </si>
  <si>
    <t>a.1.1.4</t>
  </si>
  <si>
    <t>a.1.1.5</t>
  </si>
  <si>
    <t>Daňové príjmy za špecifické služby</t>
  </si>
  <si>
    <t>a.1.2.1</t>
  </si>
  <si>
    <t>a.1.2.2</t>
  </si>
  <si>
    <t>a.1.2.3</t>
  </si>
  <si>
    <t>a.1.2.4</t>
  </si>
  <si>
    <t>Príjmy z podnikania</t>
  </si>
  <si>
    <t>a.1.3.1</t>
  </si>
  <si>
    <t>Príjmy z vlastníctva</t>
  </si>
  <si>
    <t>a.1.4.1</t>
  </si>
  <si>
    <t>a.1.4.2</t>
  </si>
  <si>
    <t>a.1.4.3</t>
  </si>
  <si>
    <t>Administratívne poplatky</t>
  </si>
  <si>
    <t>a.1.5.1</t>
  </si>
  <si>
    <t>a.1.5.2</t>
  </si>
  <si>
    <t>Pokuty a penále a iné sankcie</t>
  </si>
  <si>
    <t>a.1.6.1</t>
  </si>
  <si>
    <t>Popl. a platby z nepriemys. a náhod.predaja asluž.</t>
  </si>
  <si>
    <t>a.1.7.1</t>
  </si>
  <si>
    <t>a.1.7.2</t>
  </si>
  <si>
    <t>a.1.7.4</t>
  </si>
  <si>
    <t>a.1.7.5</t>
  </si>
  <si>
    <t>a.1.7.6</t>
  </si>
  <si>
    <t>Ďalšie administratívne a iné poplatky a platby</t>
  </si>
  <si>
    <t>a.1.8.1</t>
  </si>
  <si>
    <t>KZ 111</t>
  </si>
  <si>
    <t>b</t>
  </si>
  <si>
    <t>Zo štátneho rozpočtu</t>
  </si>
  <si>
    <t>Granty</t>
  </si>
  <si>
    <t>b.1.12.1</t>
  </si>
  <si>
    <t>Transfery v rámci verejnej správy</t>
  </si>
  <si>
    <t>b.1.13.1</t>
  </si>
  <si>
    <t>b.1.13.2</t>
  </si>
  <si>
    <t>KZ 45</t>
  </si>
  <si>
    <t>c</t>
  </si>
  <si>
    <t>Dotácie poskytnuté zo ŠF</t>
  </si>
  <si>
    <t>c.1.14.1</t>
  </si>
  <si>
    <t>KZ 71</t>
  </si>
  <si>
    <t>e</t>
  </si>
  <si>
    <t>Iné zdroje</t>
  </si>
  <si>
    <t>e.1.15.1</t>
  </si>
  <si>
    <t>KZ 72</t>
  </si>
  <si>
    <t>f</t>
  </si>
  <si>
    <t>Vybr.mimorozpočt.prostr.a ost.nerozpočt.príj</t>
  </si>
  <si>
    <t>f.1.16.1</t>
  </si>
  <si>
    <t>Z účtov finančného hospodárenia</t>
  </si>
  <si>
    <t>KZ 3AC</t>
  </si>
  <si>
    <t>Dot. na BV - rek.VO /85%/</t>
  </si>
  <si>
    <t>Dot.na BV-rek.VO /10%/</t>
  </si>
  <si>
    <t>Dot.ZŠ Kom.multif.ihrisko z r.2015</t>
  </si>
  <si>
    <t>MK Ul.Poľanová</t>
  </si>
  <si>
    <t>Ul.Bernoláková-rek.projekt</t>
  </si>
  <si>
    <t>Ul.Bernoláková-rekon.</t>
  </si>
  <si>
    <t>a.6.1.5</t>
  </si>
  <si>
    <t>a.6.1.6</t>
  </si>
  <si>
    <t>Štúdia-Slanica,Zubrohlava</t>
  </si>
  <si>
    <t>Stavebné akcie mesta všeobec.</t>
  </si>
  <si>
    <t>Rekon.soc.zariadení a zdravotech.</t>
  </si>
  <si>
    <t>a.1.1.10</t>
  </si>
  <si>
    <t>Poistné a príspevky do fondov - komisie</t>
  </si>
  <si>
    <t>MŠ Kom. §52a-ESF</t>
  </si>
  <si>
    <t>3AC</t>
  </si>
  <si>
    <t>a.9.11.11</t>
  </si>
  <si>
    <t>Rekonštr.soc.zariadení a zdravotech. ZUŠ</t>
  </si>
  <si>
    <t>a.11.1.3</t>
  </si>
  <si>
    <t>a.11.1.4</t>
  </si>
  <si>
    <t>a.11.2.10</t>
  </si>
  <si>
    <t>a.11.2.11</t>
  </si>
  <si>
    <t>a.11.2.12</t>
  </si>
  <si>
    <t>a.13.1.7</t>
  </si>
  <si>
    <t>13.2</t>
  </si>
  <si>
    <t>Starostlivosť o seniorov</t>
  </si>
  <si>
    <t>a.13.2.1</t>
  </si>
  <si>
    <t>a.13.2.2</t>
  </si>
  <si>
    <t>a.13.2.3</t>
  </si>
  <si>
    <t>13.3</t>
  </si>
  <si>
    <t>Aktivačné práce</t>
  </si>
  <si>
    <t>a.13.3.1</t>
  </si>
  <si>
    <t>a.13.3.2</t>
  </si>
  <si>
    <t>a.13.3.3</t>
  </si>
  <si>
    <t>a.13.3.4</t>
  </si>
  <si>
    <t>13.4</t>
  </si>
  <si>
    <t>Dávky v hmotnej a sociálnej núdzi</t>
  </si>
  <si>
    <t>a.13.4.1</t>
  </si>
  <si>
    <t>c.2.3.3</t>
  </si>
  <si>
    <t>Daňové príjmy – dane z príjmov, dane z majetku</t>
  </si>
  <si>
    <t xml:space="preserve">A) VYHODNOTENIE PLNENIA ROZPOČTU mesta ZA OBDOBIE </t>
  </si>
  <si>
    <t>Plnenie cieľov a ukazovateľov programového rozpočtu – výdavková časť rozpočtu mesta</t>
  </si>
  <si>
    <t>VYHODNOTENIE PLNENIA ROZPOČTU MESTA A</t>
  </si>
  <si>
    <t>mesto Námestovo</t>
  </si>
  <si>
    <t>Manažment mesta</t>
  </si>
  <si>
    <t>Vlastné príjmy mesta a VÚC</t>
  </si>
  <si>
    <t>Zabezpečiť podmienky na efektívnu činnosť orgánov mesta.</t>
  </si>
  <si>
    <t>Dosiahnuť najvyššiu možnú účasť mesta na významných samosprávnych fórach.</t>
  </si>
  <si>
    <t>Zabezpečiť účinnú a efektívnu kontrolu rozhodnutí orgánov mesta.</t>
  </si>
  <si>
    <t>Zabezpečiť podmienky na nepretržité a spoľahlivé vedenie účtovníctva mesta ako aj zabezpečenie pravidelného auditu účtovníctva.</t>
  </si>
  <si>
    <t>Zabezpečiť orientáciu mesta na výstupy a výsledky. Včasné zostavenie programového rozpočtu.</t>
  </si>
  <si>
    <t>% účasť na zasadnutiach organizácií, v ktorých je mesto členom</t>
  </si>
  <si>
    <t>a.1.1.6</t>
  </si>
  <si>
    <t>a.1.1.7</t>
  </si>
  <si>
    <t>a.1.3.2</t>
  </si>
  <si>
    <t>a.1.3.3</t>
  </si>
  <si>
    <t>Plnenie indikátorov bolo na vyhovujúcej úrovni. Nápravné opatrenia nie je potrebné ukladať. Indikátor pokrytia územia bol plnený na 100 %.</t>
  </si>
  <si>
    <t>Prevádzk.strojov,prístr.,zariad.,techniky a nárad. - TS</t>
  </si>
  <si>
    <t>09.1.1.1.</t>
  </si>
  <si>
    <t>09.1.2.1.</t>
  </si>
  <si>
    <t>09.5.0.1.</t>
  </si>
  <si>
    <t>09.6.0.1</t>
  </si>
  <si>
    <t>09.1.2.1</t>
  </si>
  <si>
    <t>09.6.0.1.</t>
  </si>
  <si>
    <t>06.2.0.</t>
  </si>
  <si>
    <t>Športové kluby</t>
  </si>
  <si>
    <t>08.1.0.</t>
  </si>
  <si>
    <t>Ver.priestr. ODDM</t>
  </si>
  <si>
    <t>Prísp.TS-rozvoj obcí</t>
  </si>
  <si>
    <t>Revit.ver.priestr.nábrežie EU-vlastné</t>
  </si>
  <si>
    <t>10.7.0.2.</t>
  </si>
  <si>
    <t xml:space="preserve">Výdavky v rámci podprogramu neboli čerpané výdavky. Opatrenia nie je potrebné prijať. </t>
  </si>
  <si>
    <t xml:space="preserve">Transfer v rámci podprogramu bol čerpaný na 100 %. Opatrenia sa neukladajú.  </t>
  </si>
  <si>
    <t>a.1.9.1</t>
  </si>
  <si>
    <t>Vrátené neopráv.použité alebo zadržané prostriedky</t>
  </si>
  <si>
    <t>a.1.10.1</t>
  </si>
  <si>
    <t>Ostatné príjmy</t>
  </si>
  <si>
    <t>a.1.11.1</t>
  </si>
  <si>
    <t>a.13.6.2</t>
  </si>
  <si>
    <t>e.3.6.1</t>
  </si>
  <si>
    <t xml:space="preserve">Plnenie indikátorov je vyhovujúce a nie je potrebné uložiť nápravné opatrenia. </t>
  </si>
  <si>
    <t>a.11.4.3</t>
  </si>
  <si>
    <t>b.11.4.1</t>
  </si>
  <si>
    <t>b.11.4.2</t>
  </si>
  <si>
    <t>Plnenie indikátorov bolo vyhovujúce. Opatrenia sa neukladajú.</t>
  </si>
  <si>
    <t>Zníženie úverovej zaťaženosti mesta v %</t>
  </si>
  <si>
    <t>Údržba MK   pri tlačiarni Kubík</t>
  </si>
  <si>
    <t>04.5.1.</t>
  </si>
  <si>
    <t>06.1.0.</t>
  </si>
  <si>
    <t>Materská škola Námestovo Komenského ul. - 5</t>
  </si>
  <si>
    <t>Materská škola Námestovo Brehy - 10</t>
  </si>
  <si>
    <t>Materská škola Bernolákova ul. - 9</t>
  </si>
  <si>
    <t>KZ 11T2</t>
  </si>
  <si>
    <t>KZ 11T1</t>
  </si>
  <si>
    <t>CZŠ 5% zvyš.miezd</t>
  </si>
  <si>
    <t>CVČ Maják rekonštrukcia</t>
  </si>
  <si>
    <t>ZUŠ-S Fernez.5% zvyš.miezd</t>
  </si>
  <si>
    <t>ZUŠ-S Babul.5% zvyš.miezd</t>
  </si>
  <si>
    <t>b.9.12.1</t>
  </si>
  <si>
    <t>b.9.12.2</t>
  </si>
  <si>
    <t>09.</t>
  </si>
  <si>
    <t>10.2.0.2</t>
  </si>
  <si>
    <t>600</t>
  </si>
  <si>
    <t>Cirkevná základná škola sv. Gorazda v Námestove</t>
  </si>
  <si>
    <t>Základná umelecká škola v Námestove</t>
  </si>
  <si>
    <t>Súkromná základná umelecká škola</t>
  </si>
  <si>
    <t>Centrum voľného času „Maják“</t>
  </si>
  <si>
    <t>Iné výdavky v rámci vzdelávania</t>
  </si>
  <si>
    <t>a.9.2.1</t>
  </si>
  <si>
    <t>a.9.2.2</t>
  </si>
  <si>
    <t>a.9.2.3</t>
  </si>
  <si>
    <t>a.9.2.4</t>
  </si>
  <si>
    <t>a.9.2.5</t>
  </si>
  <si>
    <t>a.9.3.1</t>
  </si>
  <si>
    <t>a.9.3.2</t>
  </si>
  <si>
    <t>a.9.3.3</t>
  </si>
  <si>
    <t>a.9.3.4</t>
  </si>
  <si>
    <t>a.9.3.5</t>
  </si>
  <si>
    <t>a.9.4.1</t>
  </si>
  <si>
    <t>a.9.4.2</t>
  </si>
  <si>
    <t>a.9.4.3</t>
  </si>
  <si>
    <t>b.9.4.1</t>
  </si>
  <si>
    <t>b.9.4.2</t>
  </si>
  <si>
    <t>b.9.4.3</t>
  </si>
  <si>
    <t>b.9.4.4</t>
  </si>
  <si>
    <t>Prenájom</t>
  </si>
  <si>
    <t>c.9.4.1</t>
  </si>
  <si>
    <t>c.9.4.2</t>
  </si>
  <si>
    <t>d.9.4.1</t>
  </si>
  <si>
    <t>d.9.4.2</t>
  </si>
  <si>
    <t>predpokladaný počet funkčných odborných komisií v meste spolu</t>
  </si>
  <si>
    <t>MÚ Námestovo</t>
  </si>
  <si>
    <t>Zabezpečiť účinnú právnu ochranu mesta a jeho zástupcov pri ochrane majetku, práv a právom chránených záujmov.</t>
  </si>
  <si>
    <t>počet vyhraných sporov</t>
  </si>
  <si>
    <t>Zabezpečiť systematické vzdelávanie zamestnancov mestského úradu za účelom zvýšenia ich kvalifikačnej úrovne ako aj flexibility.</t>
  </si>
  <si>
    <t>Propagácia a prezentácia mesta</t>
  </si>
  <si>
    <t>Kronika mesta</t>
  </si>
  <si>
    <t>Zabezpečiť on-line informácie pre občanov a návštevníkov o dianí v meste.</t>
  </si>
  <si>
    <t>Počet príspevkov o meste publikovaných za rok spolu</t>
  </si>
  <si>
    <t>Zabezpečiť propagáciu a prezentáciu mesta v regionálnych  médiách.</t>
  </si>
  <si>
    <t>Zabezpečiť uchovanie významných okamihov zo života mesta pre verejnosť.</t>
  </si>
  <si>
    <t>Bezporuchové fungovanie majetku mesta, vytvorenie príjemného, pracovne vhodného prostredia ako aj prostredia poskytovania verejných služieb.</t>
  </si>
  <si>
    <t>10.4.0.5, 10.7.0.4.</t>
  </si>
  <si>
    <t>10.4.0.4.</t>
  </si>
  <si>
    <t>01.1.2., 01.7.0.</t>
  </si>
  <si>
    <t>Uroky z uveru 16b.j.II.etapa</t>
  </si>
  <si>
    <t>06.6.0.</t>
  </si>
  <si>
    <t>a.16.1.4</t>
  </si>
  <si>
    <t>a.16.1.5</t>
  </si>
  <si>
    <t>c.7.1.1</t>
  </si>
  <si>
    <t>Priebežná kontrola nehnuteľného majetku mesta</t>
  </si>
  <si>
    <t>Ochrana hmotného a nehmotného majetku mesta prostredníctvom poistenia.</t>
  </si>
  <si>
    <t>Počet servisných úkonov na služobných autách mestského úradu</t>
  </si>
  <si>
    <t>EE verejné osvetlenie</t>
  </si>
  <si>
    <t>Vodné, stočné námestie</t>
  </si>
  <si>
    <t>Transfer TS - údržba verejného osvetlenia</t>
  </si>
  <si>
    <t>5.6</t>
  </si>
  <si>
    <t>Monitorovacie a kamerové systémy</t>
  </si>
  <si>
    <t>Mestská polícia</t>
  </si>
  <si>
    <t>Zabezpečiť bezporuchové a úsporné osvetlenie všetkých častí mesta.</t>
  </si>
  <si>
    <t>zníženie energetického zaťaženia mesta v %</t>
  </si>
  <si>
    <t>Bezproblémové a efektívne šírenie informácií mestského úradu všetkým občanom mesta.</t>
  </si>
  <si>
    <t xml:space="preserve">Zabezpečiť ochranu obyvateľov a majetku mesta pred požiarmi. </t>
  </si>
  <si>
    <t>Transfer TS - čistenie MK,ver.priest.</t>
  </si>
  <si>
    <t>Rekonštrukcia a výstavba zastávok SAD</t>
  </si>
  <si>
    <t>a.8.2.1</t>
  </si>
  <si>
    <t>a.8.2.2</t>
  </si>
  <si>
    <t>a.8.2.3</t>
  </si>
  <si>
    <t>Efektívna, úsporná a rýchla cestná doprava.</t>
  </si>
  <si>
    <t>počet obstaraných technických zariadení</t>
  </si>
  <si>
    <t>a.2.1.4</t>
  </si>
  <si>
    <t>Z dobropisov</t>
  </si>
  <si>
    <t>a.1.11.6</t>
  </si>
  <si>
    <t>a.1.11.7</t>
  </si>
  <si>
    <t>b.1.6.1</t>
  </si>
  <si>
    <t>Odvody</t>
  </si>
  <si>
    <t>b.1.6.2</t>
  </si>
  <si>
    <t>Program 1. - Plánovanie, manažment, kontrola</t>
  </si>
  <si>
    <t>1.</t>
  </si>
  <si>
    <t>Bežné výdavky</t>
  </si>
  <si>
    <t>Kapitálové výdavky</t>
  </si>
  <si>
    <t>% plnenie</t>
  </si>
  <si>
    <t>Program 1. Plánovanie, manažment a kontrola</t>
  </si>
  <si>
    <t>A)</t>
  </si>
  <si>
    <t>1.1</t>
  </si>
  <si>
    <t>B)</t>
  </si>
  <si>
    <t>C)</t>
  </si>
  <si>
    <t>Plnenie rozpočtu v %</t>
  </si>
  <si>
    <t xml:space="preserve">Cieľ </t>
  </si>
  <si>
    <t>Zodpovednosť</t>
  </si>
  <si>
    <t>Indikátor</t>
  </si>
  <si>
    <t>výstup</t>
  </si>
  <si>
    <t>Rok</t>
  </si>
  <si>
    <t>Plánovaná hodnota</t>
  </si>
  <si>
    <t>Skutočná hodnota</t>
  </si>
  <si>
    <t>Jednotková cena</t>
  </si>
  <si>
    <t>priemerný počet zasadnutí 1 odbornej komisie za rok spolu</t>
  </si>
  <si>
    <t>plánovaný počet členstiev v samosprávnych organizáciách spolu</t>
  </si>
  <si>
    <t>Plánovaná hodnota </t>
  </si>
  <si>
    <t>realizovaná priebežná finančná kontrola</t>
  </si>
  <si>
    <t>počet uskutočnených auditov</t>
  </si>
  <si>
    <t>pravidelné monitorovanie programového plnenia rozpočtu</t>
  </si>
  <si>
    <t>programový rozpočet na ďalší rozpočtový rok schválený k 31.12. daného roka</t>
  </si>
  <si>
    <t>počet absolventov školení</t>
  </si>
  <si>
    <t>počet právnych konzultácií</t>
  </si>
  <si>
    <t>Zabezpečiť materiálne, personálne a priestorové kapacity na bezproblémový chod volieb.</t>
  </si>
  <si>
    <t>počet zúčastnených voličov v %</t>
  </si>
  <si>
    <t>2.</t>
  </si>
  <si>
    <t>Program 2. Propagácia a marketing</t>
  </si>
  <si>
    <t>2. Propagácia a marketing</t>
  </si>
  <si>
    <t>Materiál</t>
  </si>
  <si>
    <t>Dopravné</t>
  </si>
  <si>
    <t>d</t>
  </si>
  <si>
    <t>Bankové úvery a pôžičky</t>
  </si>
  <si>
    <t>Kronika obce</t>
  </si>
  <si>
    <t>a.2.2.1</t>
  </si>
  <si>
    <t>a.2.2.2</t>
  </si>
  <si>
    <t>Počet prístupov na www stránku</t>
  </si>
  <si>
    <t>Zabezpečiť výrobu propagačných produktov.</t>
  </si>
  <si>
    <t>Počet vyrobených propagačných materiálov</t>
  </si>
  <si>
    <t xml:space="preserve">Zabezpečiť pravidelnú aktualizáciu www stránky a neustále opatrenia na zvyšovanie jej návštevnosti.    </t>
  </si>
  <si>
    <t>Počet uskutočnených aktualizácií</t>
  </si>
  <si>
    <t xml:space="preserve">Výstavba a rekonštrukcia zastávok SAD s rešpektovaním podmienky dostupnosti. </t>
  </si>
  <si>
    <t>Počet spracovaných technických projektov</t>
  </si>
  <si>
    <t>Počet zrekonštruovaných / vybudovaných objektov</t>
  </si>
  <si>
    <t>Počet udržiavaných objektov</t>
  </si>
  <si>
    <t>Program 9 Vzdelávanie</t>
  </si>
  <si>
    <t>9.</t>
  </si>
  <si>
    <t>9. Vzdelávanie</t>
  </si>
  <si>
    <t>počet organizovaných športových podujatí</t>
  </si>
  <si>
    <t>9.1</t>
  </si>
  <si>
    <t>a.9.1.1</t>
  </si>
  <si>
    <t>a.9.1.2</t>
  </si>
  <si>
    <t>a.9.1.3</t>
  </si>
  <si>
    <t>a.9.1.5</t>
  </si>
  <si>
    <t>a.9.1.6</t>
  </si>
  <si>
    <t>b.13.5.10</t>
  </si>
  <si>
    <t>Ul.Ružová,Slanická - rekonštrukcia</t>
  </si>
  <si>
    <t>MK-Ul.Polom</t>
  </si>
  <si>
    <t>Náučný chodník-výkup pozemkov</t>
  </si>
  <si>
    <t>Skate park-bet.plocha-Nábrežie</t>
  </si>
  <si>
    <t>MŠ 9 Potraviny-šťavy</t>
  </si>
  <si>
    <t>Plnenie indikátorov bolo dosiahnuté na úrovni 100 %  v prípade pokrytia rozhlasom. Nápravné opatrenia nie je potrebné uložiť.</t>
  </si>
  <si>
    <t xml:space="preserve">Výdavky v rámci podprogramu neboli čerpané. </t>
  </si>
  <si>
    <t xml:space="preserve">Výdavky podprogramu neboli čerpané. Opatrenia sa neukladajú. </t>
  </si>
  <si>
    <t>Výnos dane z príjmov poukázaný územnej samospráve</t>
  </si>
  <si>
    <t>Daň za psa</t>
  </si>
  <si>
    <t>Za ubytovanie</t>
  </si>
  <si>
    <t>a.1.4.5</t>
  </si>
  <si>
    <t>a.15.2.4</t>
  </si>
  <si>
    <t>b.1.13.25</t>
  </si>
  <si>
    <t>RP záškoláctvo</t>
  </si>
  <si>
    <t>Počet klientov za rok</t>
  </si>
  <si>
    <t>Zabezpečiť výstavbu a dovybavenie mesta ostatnou infraštruktúrou, ako aj objektmi poskytujúcimi ostatné verejné služby.</t>
  </si>
  <si>
    <t>a.1.2.5</t>
  </si>
  <si>
    <t>a.1.2.6</t>
  </si>
  <si>
    <t>a.1.2.7</t>
  </si>
  <si>
    <t>a.1.2.8</t>
  </si>
  <si>
    <t>a.1.2.9</t>
  </si>
  <si>
    <t>a.1.4.4</t>
  </si>
  <si>
    <t>b.1.13.3</t>
  </si>
  <si>
    <t>b.1.13.4</t>
  </si>
  <si>
    <t>b.1.13.5</t>
  </si>
  <si>
    <t>b.1.13.6</t>
  </si>
  <si>
    <t>b.1.13.7</t>
  </si>
  <si>
    <t>b.1.13.8</t>
  </si>
  <si>
    <t>b.1.13.9</t>
  </si>
  <si>
    <t>b.1.13.10</t>
  </si>
  <si>
    <t>b.1.13.11</t>
  </si>
  <si>
    <t>Počet uskutočnených zápisov</t>
  </si>
  <si>
    <t>3.</t>
  </si>
  <si>
    <t>3. Interné služby</t>
  </si>
  <si>
    <t>Interné služby</t>
  </si>
  <si>
    <t>a.3.1.1</t>
  </si>
  <si>
    <t>a.3.1.2</t>
  </si>
  <si>
    <t>a.3.1.3</t>
  </si>
  <si>
    <t>a.3.1.4</t>
  </si>
  <si>
    <t>a.3.1.5</t>
  </si>
  <si>
    <t>a.3.1.6</t>
  </si>
  <si>
    <t>a.3.1.7</t>
  </si>
  <si>
    <t>a.3.1.8</t>
  </si>
  <si>
    <t>Program 3. Interné služby</t>
  </si>
  <si>
    <t>Počet poistených objektov</t>
  </si>
  <si>
    <t>1. Bežné príjmy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</si>
  <si>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</si>
  <si>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</si>
  <si>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</si>
  <si>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</si>
  <si>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</si>
  <si>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</si>
  <si>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</si>
  <si>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</si>
  <si>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</si>
  <si>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1.19</t>
  </si>
  <si>
    <t>Z úverových subjektov</t>
  </si>
  <si>
    <t xml:space="preserve">MONITOROVACIA SPRÁVA PROGRAMOVÉHO ROZPOČTU </t>
  </si>
  <si>
    <t xml:space="preserve">ZA OBDOBIE </t>
  </si>
  <si>
    <t>Obsah:</t>
  </si>
  <si>
    <t>Finančná časť :</t>
  </si>
  <si>
    <t>I. Celková bilancia príjmov a výdavkov</t>
  </si>
  <si>
    <t>II. Príjmy rozpočtu - komentárová časť</t>
  </si>
  <si>
    <t>B) MONITOROVACIA SPRÁVA PROGRAMOVÉHO ROZPOČTU</t>
  </si>
  <si>
    <t>Programová časť:</t>
  </si>
  <si>
    <r>
      <t xml:space="preserve">Plnenie cieľov a ukazovateľov programového rozpočtu </t>
    </r>
    <r>
      <rPr>
        <sz val="10"/>
        <rFont val="Arial"/>
        <family val="2"/>
      </rPr>
      <t>– príjmová časť</t>
    </r>
  </si>
  <si>
    <t xml:space="preserve">Monitorovacia správa obsahuje najmä: </t>
  </si>
  <si>
    <t>porovnanie plánovaných a dosiahnutých výstupov a výsledkov, vrátane posúdenia prípadného nerovnomerného vecného plnenia vo vzťahu k vynaloženým výdavkom;</t>
  </si>
  <si>
    <t>komentár obsahujúci vysvetlenie neplnenia plánovaných výstupov alebo výsledkov;</t>
  </si>
  <si>
    <t>návrhy na operatívne riešenie zistených nedostatkov;</t>
  </si>
  <si>
    <t>Názov</t>
  </si>
  <si>
    <t xml:space="preserve">Komentár </t>
  </si>
  <si>
    <t>I. - XII.  plán</t>
  </si>
  <si>
    <t>% rozdiel</t>
  </si>
  <si>
    <t>Spolu</t>
  </si>
  <si>
    <t>Bežné príjmy</t>
  </si>
  <si>
    <t>Kapitálové príjmy</t>
  </si>
  <si>
    <t>Finančné operácie</t>
  </si>
  <si>
    <t>Pol.</t>
  </si>
  <si>
    <t>P.č.</t>
  </si>
  <si>
    <t>Úroveň</t>
  </si>
  <si>
    <t>KZ 41</t>
  </si>
  <si>
    <t>a</t>
  </si>
  <si>
    <t>Zdroj</t>
  </si>
  <si>
    <t>Vlastné príjmy obce a VÚC</t>
  </si>
  <si>
    <t>Podprogram</t>
  </si>
  <si>
    <t>a.5.4.6</t>
  </si>
  <si>
    <t>a.13.3.5</t>
  </si>
  <si>
    <t>a.13.3.6</t>
  </si>
  <si>
    <t>a.13.5.3</t>
  </si>
  <si>
    <t>Domov dôchodcov</t>
  </si>
  <si>
    <t>Zabezpečiť aktuálnu evidenciu obyvateľstva v meste.</t>
  </si>
  <si>
    <t>a.5.2.3</t>
  </si>
  <si>
    <t>5.3</t>
  </si>
  <si>
    <t>a.5.3.1</t>
  </si>
  <si>
    <t>5.4</t>
  </si>
  <si>
    <t>Verejné osvetlenie</t>
  </si>
  <si>
    <t>a.5.4.1</t>
  </si>
  <si>
    <t>a.5.4.2</t>
  </si>
  <si>
    <t>a.5.4.3</t>
  </si>
  <si>
    <t>Rutinná a štandardná údržba</t>
  </si>
  <si>
    <t>a.5.4.4</t>
  </si>
  <si>
    <t>a.5.4.5</t>
  </si>
  <si>
    <t>Školský úrad</t>
  </si>
  <si>
    <t>a.1.4.6</t>
  </si>
  <si>
    <t>Správne poplatky</t>
  </si>
  <si>
    <t>Za porušenie predpisov</t>
  </si>
  <si>
    <t>Za znečisťovanie ovzdušia</t>
  </si>
  <si>
    <t>11T2</t>
  </si>
  <si>
    <t>b.1.12.2</t>
  </si>
  <si>
    <t>Digitalizácia kina DKN</t>
  </si>
  <si>
    <t>635</t>
  </si>
  <si>
    <t>Nocľaháreň</t>
  </si>
  <si>
    <t>a.13.6.5</t>
  </si>
  <si>
    <t>Spiš.kat.charita-Denný stacionár</t>
  </si>
  <si>
    <t>b.13.5.8</t>
  </si>
  <si>
    <t>Priemerné množstvo likvidovaného odpadu za mesiac v t</t>
  </si>
  <si>
    <t>Zabezpečiť plynulý chod čističiek odpadových vôd, výstavba a údržba kanalizačnej siete.</t>
  </si>
  <si>
    <t>Počet domácnosti napojených na kanalizačnú sieť v %</t>
  </si>
  <si>
    <t>Pokrytie územia v %</t>
  </si>
  <si>
    <t>Počet dní prevádzky čističiek / prečerpávacích staníc v roku</t>
  </si>
  <si>
    <t xml:space="preserve">Efektívne separovanie a využitie druhotných surovín. </t>
  </si>
  <si>
    <t>Počet separovaných komodít</t>
  </si>
  <si>
    <t>7.</t>
  </si>
  <si>
    <t>7. Kultúra</t>
  </si>
  <si>
    <t>7.1</t>
  </si>
  <si>
    <t>a.7.1.1</t>
  </si>
  <si>
    <t>a.7.1.2</t>
  </si>
  <si>
    <t>a.7.1.3</t>
  </si>
  <si>
    <t>a.7.1.4</t>
  </si>
  <si>
    <t>a.7.1.5</t>
  </si>
  <si>
    <t>7.2</t>
  </si>
  <si>
    <t>a.7.2.1</t>
  </si>
  <si>
    <t>7.3</t>
  </si>
  <si>
    <t>a.7.3.1</t>
  </si>
  <si>
    <t>Organizovanie kultúrnych podujatí</t>
  </si>
  <si>
    <t>Program 7. Kultúra</t>
  </si>
  <si>
    <t>predpokladaný počet akcií v kultúrnom dome za rok spolu</t>
  </si>
  <si>
    <t>priemerný počet návštevníkov 1 akcie spolu</t>
  </si>
  <si>
    <t>Vyťaženosť kultúrneho domu v počte dní za rok</t>
  </si>
  <si>
    <t>Trvalé pôsobenie na kultúrne povedomie obyvateľov širokou paletou kultúrnych aktivít organizovaných externými subjektami ale aj miestnymi kultúrnymi spolkami.</t>
  </si>
  <si>
    <t>predpokladaný počet akcií za rok spolu</t>
  </si>
  <si>
    <t>8.</t>
  </si>
  <si>
    <t>Program 8. Doprava</t>
  </si>
  <si>
    <t>8 Doprava</t>
  </si>
  <si>
    <t>8.1</t>
  </si>
  <si>
    <t>Cestná doprava</t>
  </si>
  <si>
    <t>a.8.1.1</t>
  </si>
  <si>
    <t>a.8.1.2</t>
  </si>
  <si>
    <t>8.2</t>
  </si>
  <si>
    <t>Daň zdrážkou banka</t>
  </si>
  <si>
    <t>a.3.2.5</t>
  </si>
  <si>
    <t>a.3.2.6</t>
  </si>
  <si>
    <t>Počet bankových tranzakcií</t>
  </si>
  <si>
    <t>15.2</t>
  </si>
  <si>
    <t>15.3</t>
  </si>
  <si>
    <t xml:space="preserve">ŠFRB </t>
  </si>
  <si>
    <t>Verejné WC</t>
  </si>
  <si>
    <t>a.11.3.5</t>
  </si>
  <si>
    <t>a.11.3.6</t>
  </si>
  <si>
    <t>a.11.3.7</t>
  </si>
  <si>
    <t>CSS odvod nevyčer.BT</t>
  </si>
  <si>
    <t>e.9.11.1</t>
  </si>
  <si>
    <t>e.9.11.2</t>
  </si>
  <si>
    <t>a.9.12.2</t>
  </si>
  <si>
    <t>11T1</t>
  </si>
  <si>
    <t>c.1.14.2</t>
  </si>
  <si>
    <t>c.1.14.3</t>
  </si>
  <si>
    <t>a.4.3.5</t>
  </si>
  <si>
    <t>b.5.4.1</t>
  </si>
  <si>
    <t>a.6.2.1</t>
  </si>
  <si>
    <t>a.6.2.3</t>
  </si>
  <si>
    <t>b.6.2.1</t>
  </si>
  <si>
    <t>Spláš.kan.Okružná-vec.bremeno</t>
  </si>
  <si>
    <t>Bežné výdavky/vl.</t>
  </si>
  <si>
    <t>c.9.13.2</t>
  </si>
  <si>
    <t>a.11.2.13</t>
  </si>
  <si>
    <t>a.11.5.1</t>
  </si>
  <si>
    <t>a.11.5.2</t>
  </si>
  <si>
    <t>a.11.5.3</t>
  </si>
  <si>
    <t>a.11.5.4</t>
  </si>
  <si>
    <t>a.11.5.5</t>
  </si>
  <si>
    <t>a.11.5.6</t>
  </si>
  <si>
    <t>Prístav Námestovo</t>
  </si>
  <si>
    <t>Vrátená dotácia Nocľaháreň</t>
  </si>
  <si>
    <t>b.13.5.9</t>
  </si>
  <si>
    <t>633</t>
  </si>
  <si>
    <t>BP-Útulok-oprava a údržba</t>
  </si>
  <si>
    <t>637035</t>
  </si>
  <si>
    <t>131C</t>
  </si>
  <si>
    <t>UP</t>
  </si>
  <si>
    <t>Transfery jednotlivcom a neziskovým právnickým os. - Brehy</t>
  </si>
  <si>
    <t>a.14.1.11</t>
  </si>
  <si>
    <t>c.14.1.1</t>
  </si>
  <si>
    <t>Projekt XX - ÚPSV /Vojtechovská/</t>
  </si>
  <si>
    <t>c.14.1.2</t>
  </si>
  <si>
    <t>c.14.1.3</t>
  </si>
  <si>
    <t>Projekt XX -ÚPSV /Vojtechovská/</t>
  </si>
  <si>
    <t>Bankove popl. MsU</t>
  </si>
  <si>
    <t>b.14.1.1</t>
  </si>
  <si>
    <t>a.15.2.5</t>
  </si>
  <si>
    <t>a.16.1.6</t>
  </si>
  <si>
    <t>a.16.1.7</t>
  </si>
  <si>
    <t>a.16.1.8</t>
  </si>
  <si>
    <t>a.16.1.9</t>
  </si>
  <si>
    <t>a.16.1.10</t>
  </si>
  <si>
    <t>MK.Ul.M.Urbana</t>
  </si>
  <si>
    <t>b.5.4.2</t>
  </si>
  <si>
    <t>a.10.3.1</t>
  </si>
  <si>
    <t>a.10.3.2</t>
  </si>
  <si>
    <t>a.10.3.3</t>
  </si>
  <si>
    <t>a.10.3.4</t>
  </si>
  <si>
    <t>Dot.ZŠ Brehy-opr.strechy z r.2015</t>
  </si>
  <si>
    <t>školstvo-zost.prostr.z r. 2015</t>
  </si>
  <si>
    <t>13. Sociálne služby a zdravotníctvo</t>
  </si>
  <si>
    <t>13.1</t>
  </si>
  <si>
    <t>a.13.1.1</t>
  </si>
  <si>
    <t>a.13.1.2</t>
  </si>
  <si>
    <t>a.13.1.3</t>
  </si>
  <si>
    <t>a.13.1.4</t>
  </si>
  <si>
    <t>a.13.1.5</t>
  </si>
  <si>
    <t>a.13.1.6</t>
  </si>
  <si>
    <t>a.9.5.1</t>
  </si>
  <si>
    <t>a.9.5.2</t>
  </si>
  <si>
    <t>a.9.5.3</t>
  </si>
  <si>
    <t>a.9.5.4</t>
  </si>
  <si>
    <t>a.9.5.5</t>
  </si>
  <si>
    <t>a.9.5.6</t>
  </si>
  <si>
    <t>a.9.5.7</t>
  </si>
  <si>
    <t>a.9.5.8</t>
  </si>
  <si>
    <t>a.9.5.9</t>
  </si>
  <si>
    <t>a.9.6.1</t>
  </si>
  <si>
    <t>a.9.6.2</t>
  </si>
  <si>
    <t>a.9.6.3</t>
  </si>
  <si>
    <t>a.9.6.4</t>
  </si>
  <si>
    <t>a.9.6.5</t>
  </si>
  <si>
    <t>a.9.6.6</t>
  </si>
  <si>
    <t>a.9.6.7</t>
  </si>
  <si>
    <t>a.9.6.8</t>
  </si>
  <si>
    <t>a.9.6.9</t>
  </si>
  <si>
    <t>b.9.6.1</t>
  </si>
  <si>
    <t>c.9.6.1</t>
  </si>
  <si>
    <t>d.9.6.1</t>
  </si>
  <si>
    <t>b.9.6.2</t>
  </si>
  <si>
    <t>c.9.6.2</t>
  </si>
  <si>
    <t>d.9.6.2</t>
  </si>
  <si>
    <t>a.9.7.1</t>
  </si>
  <si>
    <t>a.9.7.2</t>
  </si>
  <si>
    <t>a.9.7.3</t>
  </si>
  <si>
    <t>a.9.7.4</t>
  </si>
  <si>
    <t>a.9.7.5</t>
  </si>
  <si>
    <t>a.9.7.6</t>
  </si>
  <si>
    <t>b.9.7.1</t>
  </si>
  <si>
    <t>b.9.7.2</t>
  </si>
  <si>
    <t>b.9.7.3</t>
  </si>
  <si>
    <t>b.9.7.4</t>
  </si>
  <si>
    <t>b.9.7.5</t>
  </si>
  <si>
    <t>b.9.7.6</t>
  </si>
  <si>
    <t>b.9.7.7</t>
  </si>
  <si>
    <t>b.9.7.8</t>
  </si>
  <si>
    <t>b.9.7.9</t>
  </si>
  <si>
    <t>b.9.7.10</t>
  </si>
  <si>
    <t>c.9.7.1</t>
  </si>
  <si>
    <t>c.9.7.2</t>
  </si>
  <si>
    <t>d.9.7.1</t>
  </si>
  <si>
    <t>d.9.7.2</t>
  </si>
  <si>
    <t>a.9.8.1</t>
  </si>
  <si>
    <t>a.9.8.2</t>
  </si>
  <si>
    <t>a.9.8.3</t>
  </si>
  <si>
    <t>a.9.8.4</t>
  </si>
  <si>
    <t>a.9.8.5</t>
  </si>
  <si>
    <t>a.9.8.6</t>
  </si>
  <si>
    <t>a.9.8.7</t>
  </si>
  <si>
    <t>a.9.8.8</t>
  </si>
  <si>
    <t>a.9.8.9</t>
  </si>
  <si>
    <t>a.9.9.1</t>
  </si>
  <si>
    <t>a.9.9.2</t>
  </si>
  <si>
    <t>a.9.9.3</t>
  </si>
  <si>
    <t>a.9.9.4</t>
  </si>
  <si>
    <t>a.9.9.5</t>
  </si>
  <si>
    <t>a.9.9.6</t>
  </si>
  <si>
    <t>a.9.9.7</t>
  </si>
  <si>
    <t>a.9.9.8</t>
  </si>
  <si>
    <t>a.9.9.9</t>
  </si>
  <si>
    <t>a.9.10.1</t>
  </si>
  <si>
    <t>a.9.11.1</t>
  </si>
  <si>
    <t>a.9.12.1</t>
  </si>
  <si>
    <t xml:space="preserve">Centrum voľného času „Maják“ </t>
  </si>
  <si>
    <t>a.9.13.1</t>
  </si>
  <si>
    <t>a.9.13.2</t>
  </si>
  <si>
    <t>a.9.13.3</t>
  </si>
  <si>
    <t>a.9.14.1</t>
  </si>
  <si>
    <t>a.9.14.2</t>
  </si>
  <si>
    <t>b.9.14.1</t>
  </si>
  <si>
    <t>b.9.14.2</t>
  </si>
  <si>
    <t>a.1.1.1</t>
  </si>
  <si>
    <t>Prvok</t>
  </si>
  <si>
    <t>a.1.1.2</t>
  </si>
  <si>
    <t>d.9.4.3</t>
  </si>
  <si>
    <t>KZ 41,46</t>
  </si>
  <si>
    <t>Bežné transfery</t>
  </si>
  <si>
    <t>KZ 45,1319,11T2</t>
  </si>
  <si>
    <t>a.13.4.2</t>
  </si>
  <si>
    <t>b.13.4.1</t>
  </si>
  <si>
    <t>b.13.4.2</t>
  </si>
  <si>
    <t>13.5</t>
  </si>
  <si>
    <t>a.5.2.5</t>
  </si>
  <si>
    <t>a.5.2.6</t>
  </si>
  <si>
    <t>a.5.2.4</t>
  </si>
  <si>
    <t>a.5.4.8</t>
  </si>
  <si>
    <t>a.5.4.9</t>
  </si>
  <si>
    <t>a.5.4.10</t>
  </si>
  <si>
    <t>a.5.4.11</t>
  </si>
  <si>
    <t>Zabezpečiť nulovú toleranciu vandalizmu a násilia.</t>
  </si>
  <si>
    <t>Celkový počet zásahov obecnej polície</t>
  </si>
  <si>
    <t>Pravidelné monitorovanie mesta za deň</t>
  </si>
  <si>
    <t>Zabezpečiť monitorovanie a ochrana objektov a verejných priestranstiev.</t>
  </si>
  <si>
    <t>Počet nainštalovaných kamier</t>
  </si>
  <si>
    <t>b.9.7.11</t>
  </si>
  <si>
    <t>Výťažok z výher.automatov</t>
  </si>
  <si>
    <t>b.1.13.26</t>
  </si>
  <si>
    <t>b.1.13.27</t>
  </si>
  <si>
    <t>b.1.13.28</t>
  </si>
  <si>
    <t>b.1.13.29</t>
  </si>
  <si>
    <t>b.1.13.30</t>
  </si>
  <si>
    <t>b.1.13.31</t>
  </si>
  <si>
    <t>i.3.3.2</t>
  </si>
  <si>
    <t>i.3.3.3</t>
  </si>
  <si>
    <t>Granty /napr. Boni Fructi/</t>
  </si>
  <si>
    <t>c.11.4.1</t>
  </si>
  <si>
    <t>c.11.4.2</t>
  </si>
  <si>
    <t>d.11.4.1</t>
  </si>
  <si>
    <t>d.11.4.2</t>
  </si>
  <si>
    <t>e.11.4.1</t>
  </si>
  <si>
    <t>e.11.4.2</t>
  </si>
  <si>
    <t>11.5</t>
  </si>
  <si>
    <t>Špeciálny stavebný úrad pre MK</t>
  </si>
  <si>
    <t>Zabezpečiť efektívne plnenie výkonu miestnej správy v oblasti miestnych komunikácií.</t>
  </si>
  <si>
    <t>km spravovaných miestnych komunikácií</t>
  </si>
  <si>
    <t>b.1.13.18</t>
  </si>
  <si>
    <t>b.1.13.19</t>
  </si>
  <si>
    <t>b.1.13.20</t>
  </si>
  <si>
    <t>b.1.13.21</t>
  </si>
  <si>
    <t>b.1.13.22</t>
  </si>
  <si>
    <t>b.1.13.23</t>
  </si>
  <si>
    <t>b.1.13.24</t>
  </si>
  <si>
    <t>a.3.2.4</t>
  </si>
  <si>
    <t>Revitalizácia ver. priest.- nábrežie</t>
  </si>
  <si>
    <t>Zabezpečiť pravidelnú a efektívnu starostlivosť o verejnú zeleň, rozvoja a zveľaďovanie oddychových zón mesta, výsadba a starostlivosť o estetickú a izolačnú zeleň mesta.</t>
  </si>
  <si>
    <t xml:space="preserve">Komentár k podprogramu </t>
  </si>
  <si>
    <t>1. Plánovanie,manažment, kontrola</t>
  </si>
  <si>
    <t>1.1.</t>
  </si>
  <si>
    <t>Cestovné náhrady</t>
  </si>
  <si>
    <t> Spolu</t>
  </si>
  <si>
    <t>1.2</t>
  </si>
  <si>
    <t>Členstvo v združeniach miest a obcí</t>
  </si>
  <si>
    <t>1.3</t>
  </si>
  <si>
    <t>Daňová a rozpočtová politika, vnútorná  kontrola</t>
  </si>
  <si>
    <t>Služby</t>
  </si>
  <si>
    <t>1.4</t>
  </si>
  <si>
    <t>Vzdelávanie zamestnancov</t>
  </si>
  <si>
    <t>Štátny rozpočet</t>
  </si>
  <si>
    <t>1.5</t>
  </si>
  <si>
    <t>Právne poradenstvo</t>
  </si>
  <si>
    <t>1.6</t>
  </si>
  <si>
    <t>Voľby</t>
  </si>
  <si>
    <t>c.9.2.1</t>
  </si>
  <si>
    <t>MŠ Kom. §52a-ÚPSVaR 15 %</t>
  </si>
  <si>
    <t>c.9.3.2</t>
  </si>
  <si>
    <t>Plnenie indikátora podprogramu je vyhovujúce a nie je potrebné ukladať žiadne opatrenia. Dosiahol hodnotu 100 %.</t>
  </si>
  <si>
    <t>01.3.3.</t>
  </si>
  <si>
    <t>Prisp. udrzba MsR</t>
  </si>
  <si>
    <t>08.3.0.</t>
  </si>
  <si>
    <t>06.4.0.</t>
  </si>
  <si>
    <t>03.1.0.</t>
  </si>
  <si>
    <t xml:space="preserve">Prenesený výkon životné prostredie bol financovaný na 92 % rozpočtovaných výdavkov. Nápravné opatrenia nie je potrebné ukladať. </t>
  </si>
  <si>
    <t>MsP špec.stroje,prístroje</t>
  </si>
  <si>
    <t>05.1.0.</t>
  </si>
  <si>
    <t>05.2.0.</t>
  </si>
  <si>
    <t>08.2.0.9.</t>
  </si>
  <si>
    <t>Prísp.DKN - nájomné</t>
  </si>
  <si>
    <t>a.7.1.7</t>
  </si>
  <si>
    <t>b.9.1.1</t>
  </si>
  <si>
    <t>b.9.1.2</t>
  </si>
  <si>
    <t>11S2</t>
  </si>
  <si>
    <t>c.9.1.1</t>
  </si>
  <si>
    <t>11S1</t>
  </si>
  <si>
    <t>c.9.1.2</t>
  </si>
  <si>
    <t>b.9.2.1</t>
  </si>
  <si>
    <t>b.9.2.2</t>
  </si>
  <si>
    <t>b.9.3.1</t>
  </si>
  <si>
    <t>c.9.3.1</t>
  </si>
  <si>
    <t>e.9.3.1</t>
  </si>
  <si>
    <t>e.9.3.2</t>
  </si>
  <si>
    <t>a.10.2.2</t>
  </si>
  <si>
    <t>a.10.2.3</t>
  </si>
  <si>
    <t>a.10.2.4</t>
  </si>
  <si>
    <t>b.11.2.1</t>
  </si>
  <si>
    <t>b.11.2.2</t>
  </si>
  <si>
    <t>c.11.2.1</t>
  </si>
  <si>
    <t>c.11.2.2</t>
  </si>
  <si>
    <t>c.11.2.3</t>
  </si>
  <si>
    <t xml:space="preserve">Čerpanie výdavkov sa nerealizovalo a preto nie je potrebné ukladať žiadne opatrenia. </t>
  </si>
  <si>
    <t xml:space="preserve">Pozitívne sa hodnotí prekročenie počtu detí v CVČ. Zariadenie zvyšuje aktivitu za účelom zvýšenia záujmu. V uvedenom trende je potrebné pokračovať. Indikátor bol plnený na 101 %. </t>
  </si>
  <si>
    <t xml:space="preserve">Indikátor počtu podporených obyvateľov bol plnený na 95 %. Opatrenia nie je potrebné ukladať. </t>
  </si>
  <si>
    <t xml:space="preserve">V prípade indikátora počtu vybavených žiadostí bola plánovaná hodnota prekročená o 37 %. Hodnota % spokojných obyvateľov bola plnená na 99 %. Indikátor hlavných služieb bol plnený na 114 %. Nápravné opatrenia nie je potrebné stanoviť.  </t>
  </si>
  <si>
    <t>Zabezpečiť efektívne plnenie preneseného výkonu štátnej správy v oblasti školstva.</t>
  </si>
  <si>
    <t>Spoločný stavebný úrad</t>
  </si>
  <si>
    <t>5.5</t>
  </si>
  <si>
    <t>Miestny rozhlas a káblová televízia</t>
  </si>
  <si>
    <t>a.5.5.1</t>
  </si>
  <si>
    <t>počet zásahov DHZ</t>
  </si>
  <si>
    <t>počet hasiacich prístrojov</t>
  </si>
  <si>
    <t>počet revízií protipožiarnych zariadení</t>
  </si>
  <si>
    <t>Komplexné pokrytie zastavaného územia verejným osvetlením.</t>
  </si>
  <si>
    <t>počet novonainštalovaných svietidiel</t>
  </si>
  <si>
    <t>Pokrytie územia rozhlasom v %</t>
  </si>
  <si>
    <t>6.</t>
  </si>
  <si>
    <t>Program 6. Odpadové hospodárstvo</t>
  </si>
  <si>
    <t>6. Odpadové hospodárstvo</t>
  </si>
  <si>
    <t>6.1</t>
  </si>
  <si>
    <t>Nakladanie s odpadmi</t>
  </si>
  <si>
    <t>a.6.1.1</t>
  </si>
  <si>
    <t>a.6.1.2</t>
  </si>
  <si>
    <t>a.6.1.3</t>
  </si>
  <si>
    <t>a.6.1.4</t>
  </si>
  <si>
    <t>6.2</t>
  </si>
  <si>
    <t>Odpadové vody</t>
  </si>
  <si>
    <t>a.6.2.2</t>
  </si>
  <si>
    <t>a.6.2.4</t>
  </si>
  <si>
    <t>a.6.2.5</t>
  </si>
  <si>
    <t>6.3</t>
  </si>
  <si>
    <t>Separovaný zber</t>
  </si>
  <si>
    <t>a.6.3.1</t>
  </si>
  <si>
    <t>a.6.3.2</t>
  </si>
  <si>
    <t>a.6.3.3</t>
  </si>
  <si>
    <t>Frekvencia odvozu odpadu za mesiac</t>
  </si>
  <si>
    <t>Objem separovaného odpadu v %</t>
  </si>
  <si>
    <t>DSS</t>
  </si>
  <si>
    <t>Vratky-nevyč.stravné</t>
  </si>
  <si>
    <t>Splatka poziciek FO</t>
  </si>
  <si>
    <t>Príj.z pred.akcii</t>
  </si>
  <si>
    <t>Perijatá pôžièka /BP,s.r.o./</t>
  </si>
  <si>
    <t>03.2.0.</t>
  </si>
  <si>
    <t>MsZ poslanci reprezentačné</t>
  </si>
  <si>
    <t>642006</t>
  </si>
  <si>
    <t>Cl.pris. ZMOBO,KLASTER ORAVA</t>
  </si>
  <si>
    <t>Členské agentúra SEVER</t>
  </si>
  <si>
    <t>a.1.3.6</t>
  </si>
  <si>
    <t>MsU údr.interiérového vybav.</t>
  </si>
  <si>
    <t>a.3.1.11</t>
  </si>
  <si>
    <t>a.3.1.12</t>
  </si>
  <si>
    <t>a.3.1.13</t>
  </si>
  <si>
    <t>Nájomné</t>
  </si>
  <si>
    <t>a.3.1.14</t>
  </si>
  <si>
    <t>a.4.1.3</t>
  </si>
  <si>
    <t>a.4.1.4</t>
  </si>
  <si>
    <t>a.4.1.5</t>
  </si>
  <si>
    <t>a.4.2.3</t>
  </si>
  <si>
    <t>a.4.2.4</t>
  </si>
  <si>
    <t>a.4.2.5</t>
  </si>
  <si>
    <t>a.4.2.6</t>
  </si>
  <si>
    <t>a.4.3.1</t>
  </si>
  <si>
    <t>a.4.3.2</t>
  </si>
  <si>
    <t>a.4.3.3</t>
  </si>
  <si>
    <t>a.4.3.4</t>
  </si>
  <si>
    <t>a.11.3.4</t>
  </si>
  <si>
    <t>a.11.4.1</t>
  </si>
  <si>
    <t>a.11.4.2</t>
  </si>
  <si>
    <t xml:space="preserve">Plnenie indikátorov podprogramu je vyhovujúce a nie je potrebné ukladať žiadne opatrenia. </t>
  </si>
  <si>
    <t xml:space="preserve">V rámci podprogramu neboli čerpané výdavky. </t>
  </si>
  <si>
    <t xml:space="preserve">Plnenie indikátora bolo na 100 %. Nápravné opatrenia nie je potrebné ukladať. </t>
  </si>
  <si>
    <t>iné príjmy + príjmy z reklamy</t>
  </si>
  <si>
    <t>Platby rodičov  MŠ</t>
  </si>
  <si>
    <t>a.1.7.3</t>
  </si>
  <si>
    <t>5C/7/2014-64 / Okresný súd</t>
  </si>
  <si>
    <t>b.2.2.1</t>
  </si>
  <si>
    <t>b.2.2.2</t>
  </si>
  <si>
    <t>b.2.2.3</t>
  </si>
  <si>
    <t>b.2.2.4</t>
  </si>
  <si>
    <t>BP- prevod z fondu opráv</t>
  </si>
  <si>
    <t>Dane a miestne poplatky</t>
  </si>
  <si>
    <t>MsÚ pracov.odev,obuv</t>
  </si>
  <si>
    <t>Poistné (majetok,poist. zodpovednosti)</t>
  </si>
  <si>
    <t>Nákup pozemkov</t>
  </si>
  <si>
    <t xml:space="preserve">Mzdy,platy a ost.osob.vyrovnania </t>
  </si>
  <si>
    <t>Príspevok mesta na spoločný úrad</t>
  </si>
  <si>
    <t>Evidencia obyvateľstva - dotácie</t>
  </si>
  <si>
    <t>01.1.1.</t>
  </si>
  <si>
    <t>09.1.1.</t>
  </si>
  <si>
    <t>Nákup špeciálneho automobilu - smetiarské auto</t>
  </si>
  <si>
    <t>Príves na kontajnery</t>
  </si>
  <si>
    <t>Vybudovanie autobusových zastávok pri štátnej ceste 1/78</t>
  </si>
  <si>
    <t>a.9.1.7</t>
  </si>
  <si>
    <t>Projektová dokumentácia zdravotechniky MŠ Bernolákova</t>
  </si>
  <si>
    <t>Nemocenské</t>
  </si>
  <si>
    <t>Monitorovacia správa pre MŠ Bernolákova a Veterná</t>
  </si>
  <si>
    <t>a.9.3.6</t>
  </si>
  <si>
    <t>Oprava a údržba vstupu do MŠ Brehy-</t>
  </si>
  <si>
    <t>a.9.3.7</t>
  </si>
  <si>
    <t>a.9.3.8</t>
  </si>
  <si>
    <t>b.9.3.2</t>
  </si>
  <si>
    <t>a.9.4.4</t>
  </si>
  <si>
    <t>b.9.4.5</t>
  </si>
  <si>
    <t>b.9.4.6</t>
  </si>
  <si>
    <t>b.9.4.7</t>
  </si>
  <si>
    <t>b.9.4.8</t>
  </si>
  <si>
    <t>b.9.4.9</t>
  </si>
  <si>
    <t>b.9.4.10</t>
  </si>
  <si>
    <t>b.9.4.11</t>
  </si>
  <si>
    <t>a.11.1.5</t>
  </si>
  <si>
    <t>Konkurzy, súťaže</t>
  </si>
  <si>
    <t>714</t>
  </si>
  <si>
    <t>Náklad.voz.,ťahačov,prípoj.voz.,prac.stroj.,trakt</t>
  </si>
  <si>
    <t>Vrátenie nevyčerpanej dotácie CSS a nocľaháreň</t>
  </si>
  <si>
    <t>Príspevok na činnosť pre Centrum sociálnych služieb</t>
  </si>
  <si>
    <t>a.13.2.5</t>
  </si>
  <si>
    <t>a.13.2.6</t>
  </si>
  <si>
    <t>a.13.2.7</t>
  </si>
  <si>
    <t>Provízia</t>
  </si>
  <si>
    <t>Údržba budov - klimatizácia server</t>
  </si>
  <si>
    <t>a.14.1.29</t>
  </si>
  <si>
    <t>Obstaranie nehmotného majetku</t>
  </si>
  <si>
    <t>Technická vybavenosť kanal, vodovod,cesta</t>
  </si>
  <si>
    <t>Zastavacia štúdia v lokalite Slanica -Zubrohlava</t>
  </si>
  <si>
    <t>PO grant DPOSR</t>
  </si>
  <si>
    <t>PO granty drob.</t>
  </si>
  <si>
    <t>b.2.2.5</t>
  </si>
  <si>
    <t>ZŠ Komen. špeciál.učebne</t>
  </si>
  <si>
    <t>ZŠ Brehy špeciál.učebne</t>
  </si>
  <si>
    <t>Prevod z RF</t>
  </si>
  <si>
    <t>a.1.11.8</t>
  </si>
  <si>
    <t>MsU pokuty a penále</t>
  </si>
  <si>
    <t>01.1.2., 01.1.1.</t>
  </si>
  <si>
    <t>a.1.3.7</t>
  </si>
  <si>
    <t>KZ 1AC2</t>
  </si>
  <si>
    <t>KZ 1AC1</t>
  </si>
  <si>
    <t>a.11.4.4</t>
  </si>
  <si>
    <t>a.11.4.5</t>
  </si>
  <si>
    <t>a.11.4.6</t>
  </si>
  <si>
    <t>Materiál, Služby, Náhrady</t>
  </si>
  <si>
    <t>633, 637, 64</t>
  </si>
  <si>
    <t>CZKN</t>
  </si>
  <si>
    <t>Nábrežie oproti SAD</t>
  </si>
  <si>
    <t>a.12.2.5</t>
  </si>
  <si>
    <t>a.12.2.6</t>
  </si>
  <si>
    <t>VO Ul.Kvetná,Ľ.Štúra</t>
  </si>
  <si>
    <t>Geom.zameranie amfiteátra na Nábreží</t>
  </si>
  <si>
    <t>MAPOZ</t>
  </si>
  <si>
    <t>Jednota dôchod.,Združ.kresťan.seniorov</t>
  </si>
  <si>
    <t>CZŠ-ŠKD transfer od obce</t>
  </si>
  <si>
    <t>Tran.súkr.ZUŠ Fernezová</t>
  </si>
  <si>
    <t>Tran.súkr.ZUŠ Babuliaková</t>
  </si>
  <si>
    <t>a.9.12.3</t>
  </si>
  <si>
    <t>ZŠ Komenského špec.učebne</t>
  </si>
  <si>
    <t>a.9.4.5</t>
  </si>
  <si>
    <t>a.9.4.6</t>
  </si>
  <si>
    <t>a.9.4.7</t>
  </si>
  <si>
    <t>b.9.7.13</t>
  </si>
  <si>
    <t>b.9.7.14</t>
  </si>
  <si>
    <t>Ovocie v školách</t>
  </si>
  <si>
    <t>b.1.13.35</t>
  </si>
  <si>
    <t>Dotácia na registráciu adries, PREGOP</t>
  </si>
  <si>
    <t>b.1.13.36</t>
  </si>
  <si>
    <t>b.1.13.37</t>
  </si>
  <si>
    <t>c.2.3.5</t>
  </si>
  <si>
    <t>Vybudovanie VO na  Vojenské</t>
  </si>
  <si>
    <t>CHD - Nemocenské dávky</t>
  </si>
  <si>
    <t>637004</t>
  </si>
  <si>
    <t>Monitorovacia správa na skládku odpadu a Zberný dvor</t>
  </si>
  <si>
    <t>a.6.1.7</t>
  </si>
  <si>
    <t xml:space="preserve">Projekt kanalizácie a vodovodu časť ul.Kvetná a Borinova </t>
  </si>
  <si>
    <t>Splášková kanalizácia Okružná-vecné bremeno</t>
  </si>
  <si>
    <t>Dotácia - "Predchádzanie vzniku odpadu kompostovaním"</t>
  </si>
  <si>
    <t>a.7.1.8</t>
  </si>
  <si>
    <t>Rekonštrukcia vzduchotechniky v kinosále DK</t>
  </si>
  <si>
    <t>Rekon.soc.zariadení DKN-zriad.WC imobiln</t>
  </si>
  <si>
    <t>Príspevok-Rodičovské združenie Brehy</t>
  </si>
  <si>
    <t>Vyhlásenie - športovec roka</t>
  </si>
  <si>
    <t>Príspevok Námestovsky anjel n.f - aktivity dôchodcov MO JD a  KJ Námestovo</t>
  </si>
  <si>
    <t>a.7.2.14</t>
  </si>
  <si>
    <t>a.9.1.4</t>
  </si>
  <si>
    <t>Rekonštrukcia sociálnych zariadení, zdravotechniky a rozvodov v budove  MŠ IX Bernolákova</t>
  </si>
  <si>
    <t>a.9.1.8</t>
  </si>
  <si>
    <t>Dotácia na  výzvu v ZŠ úspešnejší bez /RK/</t>
  </si>
  <si>
    <t>Dotácia- Školský klub pri Cirkevnej základnej škole /sRK/</t>
  </si>
  <si>
    <t>Príspevok -Námestovský klub slovenských turistov</t>
  </si>
  <si>
    <t>Skate park - dobudovanie</t>
  </si>
  <si>
    <t>Projektová dokumentácia úpravy Nábrežia oproti SAD</t>
  </si>
  <si>
    <t>Vybudovanie Street park</t>
  </si>
  <si>
    <t>Dotácia pre CSS - relaxačné pomôcky</t>
  </si>
  <si>
    <t xml:space="preserve">Vybudovanie únikovej požiarnej cesty </t>
  </si>
  <si>
    <t>Vybudovanie záhradného altánu s prístupovým chodníkom</t>
  </si>
  <si>
    <t>Nákup DHIM</t>
  </si>
  <si>
    <t>VPP transfery</t>
  </si>
  <si>
    <t>Stravovanie VPP</t>
  </si>
  <si>
    <t>ŠFRB mzdy</t>
  </si>
  <si>
    <t>ŠFRB fondy</t>
  </si>
  <si>
    <t>Propagácia a reklama</t>
  </si>
  <si>
    <t>Územný plán Mesta Námestovo</t>
  </si>
  <si>
    <t>Štúdia - Slanica,Zubrohlava</t>
  </si>
  <si>
    <t>Nájomné školstvo</t>
  </si>
  <si>
    <t>Príjem za nahod.predaj prebyt.</t>
  </si>
  <si>
    <t>1AC1</t>
  </si>
  <si>
    <t>Dot.Podpora zamestn.§50j 5/2004 Z.z. 85%</t>
  </si>
  <si>
    <t>1AC2</t>
  </si>
  <si>
    <t>Dot.Podpora zamestn.§50j 5/2004 Z.z. 15%</t>
  </si>
  <si>
    <t>ZŠ Brehy-oprava streš.krytiny</t>
  </si>
  <si>
    <t>Dot."ÚČKO do ŽIVOTA mesta"</t>
  </si>
  <si>
    <t>transf.od UMB v B.Bystrici</t>
  </si>
  <si>
    <t>11H</t>
  </si>
  <si>
    <t>b.2.2.6</t>
  </si>
  <si>
    <t>b.2.2.7</t>
  </si>
  <si>
    <t>b.2.2.8</t>
  </si>
  <si>
    <t>Dot. ZŠ Slnečná-rekon.zdravotech.,IS</t>
  </si>
  <si>
    <t>Dot."Predchádzanie vzniku odpadu kompos.</t>
  </si>
  <si>
    <t>Dot."Podpora nemotorovej dopr.do zamest.</t>
  </si>
  <si>
    <t>Dot.na vybudov.hasič.zbrojnice</t>
  </si>
  <si>
    <t>ZŠ Brehy-rek.strechy telocvične</t>
  </si>
  <si>
    <t>Dot.-Elektromobil-kľúč k nulovým emisiám</t>
  </si>
  <si>
    <t>MsU reprezentačné,kvety</t>
  </si>
  <si>
    <t>MsU údr.vyp.techniky</t>
  </si>
  <si>
    <t>MsU údrzba telekom.techniky</t>
  </si>
  <si>
    <t>MsU údr.pristr.strojov</t>
  </si>
  <si>
    <t>MsU správne,súdne,notárske</t>
  </si>
  <si>
    <t>MsÚ interiérového vybavenia</t>
  </si>
  <si>
    <t>a.3.1.20</t>
  </si>
  <si>
    <t>MEVA-vrátené fin.zábezpeky</t>
  </si>
  <si>
    <t xml:space="preserve">Zníženie ener.nároč. 32b.j.Komenského </t>
  </si>
  <si>
    <t>Vypracov.žiadosti-elektromobil</t>
  </si>
  <si>
    <t>a.3.1.21</t>
  </si>
  <si>
    <t>Náučný chodník - výku pozemkov</t>
  </si>
  <si>
    <t>Náučný chodník</t>
  </si>
  <si>
    <t>Naučný chodník</t>
  </si>
  <si>
    <t>MK Ul.Brezová</t>
  </si>
  <si>
    <t>b.11.2.4</t>
  </si>
  <si>
    <t>Podpora nemot.dopravy zo zamestnania</t>
  </si>
  <si>
    <t>MK Ul.Čsl.Armády-rekon.</t>
  </si>
  <si>
    <t>Pozem.úpravy Vojenské,Čerchle</t>
  </si>
  <si>
    <t>a.16.1.12</t>
  </si>
  <si>
    <t>Spolufinan."Účko do života mesta"</t>
  </si>
  <si>
    <t>Údržba "Účko do života mesta"</t>
  </si>
  <si>
    <t>Udrzba verej.osvetlenia</t>
  </si>
  <si>
    <t>Príspevok ZO ZŤP</t>
  </si>
  <si>
    <t>Prísp.OZ NOS ochot. súbor</t>
  </si>
  <si>
    <t>Príspevok-Námestovský ochot.súbor</t>
  </si>
  <si>
    <t>MŠ 10.prísp.od UMB v B.Bystrici (22.44.</t>
  </si>
  <si>
    <t>ZŠ Brehy - údržba</t>
  </si>
  <si>
    <t>ZŠ Brehy - opr.vzduchot.ŠJ</t>
  </si>
  <si>
    <t>Vratky - Lyžiarsky kurz</t>
  </si>
  <si>
    <t>Vratky-Škola v prírode</t>
  </si>
  <si>
    <t>a.9.4.8</t>
  </si>
  <si>
    <t>ZŠ Brehy-rekon.zdravotech,IS</t>
  </si>
  <si>
    <t>Denný stacionár - dotácia od MsÚ</t>
  </si>
  <si>
    <t>131H</t>
  </si>
  <si>
    <t>RP záškolactvo - vrátka</t>
  </si>
  <si>
    <t>UPSVaR 85%</t>
  </si>
  <si>
    <t>UPSVaR 15%</t>
  </si>
  <si>
    <t>a.9.9.10</t>
  </si>
  <si>
    <t>Prevadzkových strojov,pristroj.</t>
  </si>
  <si>
    <t>a.9.6.10</t>
  </si>
  <si>
    <t>Prevádzkových strojov, prístrojov, zariadení, techniky a náradia</t>
  </si>
  <si>
    <t>A3C</t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</si>
</sst>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0.000"/>
    <numFmt numFmtId="185" formatCode="0.0000"/>
    <numFmt numFmtId="186" formatCode="0.000000"/>
    <numFmt numFmtId="187" formatCode="0.00000"/>
    <numFmt numFmtId="188" formatCode="0.0000000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0"/>
    </font>
    <font>
      <sz val="10"/>
      <color indexed="8"/>
      <name val="Times New Roman"/>
      <family val="1"/>
    </font>
    <font>
      <b/>
      <sz val="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 wrapText="1"/>
    </xf>
    <xf numFmtId="1" fontId="6" fillId="35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 wrapText="1"/>
    </xf>
    <xf numFmtId="1" fontId="6" fillId="33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vertical="center" wrapText="1"/>
    </xf>
    <xf numFmtId="1" fontId="6" fillId="34" borderId="11" xfId="0" applyNumberFormat="1" applyFont="1" applyFill="1" applyBorder="1" applyAlignment="1">
      <alignment horizontal="right" vertical="center"/>
    </xf>
    <xf numFmtId="1" fontId="6" fillId="35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right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/>
    </xf>
    <xf numFmtId="0" fontId="6" fillId="38" borderId="12" xfId="0" applyFont="1" applyFill="1" applyBorder="1" applyAlignment="1">
      <alignment vertical="center"/>
    </xf>
    <xf numFmtId="49" fontId="6" fillId="38" borderId="13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 wrapText="1"/>
    </xf>
    <xf numFmtId="1" fontId="6" fillId="38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right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right" vertical="center" wrapText="1"/>
    </xf>
    <xf numFmtId="0" fontId="6" fillId="35" borderId="15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right" vertical="center" wrapText="1"/>
    </xf>
    <xf numFmtId="1" fontId="6" fillId="35" borderId="11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5" borderId="0" xfId="0" applyFont="1" applyFill="1" applyAlignment="1">
      <alignment horizontal="right"/>
    </xf>
    <xf numFmtId="0" fontId="7" fillId="35" borderId="0" xfId="0" applyFont="1" applyFill="1" applyAlignment="1">
      <alignment/>
    </xf>
    <xf numFmtId="0" fontId="5" fillId="0" borderId="0" xfId="0" applyFont="1" applyAlignment="1">
      <alignment vertical="center"/>
    </xf>
    <xf numFmtId="0" fontId="7" fillId="37" borderId="11" xfId="0" applyFont="1" applyFill="1" applyBorder="1" applyAlignment="1">
      <alignment vertical="center"/>
    </xf>
    <xf numFmtId="0" fontId="7" fillId="35" borderId="0" xfId="0" applyFont="1" applyFill="1" applyAlignment="1">
      <alignment horizontal="center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36" borderId="1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49" fontId="6" fillId="34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38" borderId="12" xfId="0" applyFont="1" applyFill="1" applyBorder="1" applyAlignment="1">
      <alignment vertical="center"/>
    </xf>
    <xf numFmtId="49" fontId="6" fillId="38" borderId="13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 wrapText="1"/>
    </xf>
    <xf numFmtId="1" fontId="6" fillId="38" borderId="11" xfId="0" applyNumberFormat="1" applyFont="1" applyFill="1" applyBorder="1" applyAlignment="1">
      <alignment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6" fillId="33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11" xfId="0" applyNumberFormat="1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vertical="center" wrapText="1"/>
    </xf>
    <xf numFmtId="49" fontId="6" fillId="37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 wrapText="1"/>
    </xf>
    <xf numFmtId="16" fontId="6" fillId="34" borderId="11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vertical="center" wrapText="1"/>
    </xf>
    <xf numFmtId="16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 vertical="center"/>
    </xf>
    <xf numFmtId="17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49" fontId="6" fillId="36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36" borderId="12" xfId="0" applyFont="1" applyFill="1" applyBorder="1" applyAlignment="1">
      <alignment vertical="center"/>
    </xf>
    <xf numFmtId="49" fontId="7" fillId="36" borderId="13" xfId="0" applyNumberFormat="1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49" fontId="6" fillId="36" borderId="11" xfId="0" applyNumberFormat="1" applyFont="1" applyFill="1" applyBorder="1" applyAlignment="1">
      <alignment vertical="center" wrapText="1"/>
    </xf>
    <xf numFmtId="1" fontId="6" fillId="36" borderId="11" xfId="0" applyNumberFormat="1" applyFont="1" applyFill="1" applyBorder="1" applyAlignment="1">
      <alignment vertical="center"/>
    </xf>
    <xf numFmtId="0" fontId="7" fillId="36" borderId="12" xfId="0" applyFont="1" applyFill="1" applyBorder="1" applyAlignment="1">
      <alignment horizontal="center" vertical="center"/>
    </xf>
    <xf numFmtId="49" fontId="7" fillId="36" borderId="13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49" fontId="6" fillId="35" borderId="0" xfId="0" applyNumberFormat="1" applyFont="1" applyFill="1" applyBorder="1" applyAlignment="1">
      <alignment vertical="center" wrapText="1"/>
    </xf>
    <xf numFmtId="1" fontId="6" fillId="35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 wrapText="1"/>
    </xf>
    <xf numFmtId="49" fontId="7" fillId="38" borderId="13" xfId="0" applyNumberFormat="1" applyFont="1" applyFill="1" applyBorder="1" applyAlignment="1">
      <alignment vertical="center"/>
    </xf>
    <xf numFmtId="0" fontId="7" fillId="38" borderId="13" xfId="0" applyFont="1" applyFill="1" applyBorder="1" applyAlignment="1">
      <alignment vertical="center"/>
    </xf>
    <xf numFmtId="49" fontId="7" fillId="38" borderId="13" xfId="0" applyNumberFormat="1" applyFont="1" applyFill="1" applyBorder="1" applyAlignment="1">
      <alignment vertical="center" wrapText="1"/>
    </xf>
    <xf numFmtId="1" fontId="6" fillId="38" borderId="13" xfId="0" applyNumberFormat="1" applyFont="1" applyFill="1" applyBorder="1" applyAlignment="1">
      <alignment vertical="center"/>
    </xf>
    <xf numFmtId="1" fontId="7" fillId="38" borderId="13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7" fillId="37" borderId="12" xfId="0" applyFont="1" applyFill="1" applyBorder="1" applyAlignment="1">
      <alignment vertical="center"/>
    </xf>
    <xf numFmtId="49" fontId="7" fillId="37" borderId="13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49" fontId="6" fillId="37" borderId="11" xfId="0" applyNumberFormat="1" applyFont="1" applyFill="1" applyBorder="1" applyAlignment="1">
      <alignment vertical="center" wrapText="1"/>
    </xf>
    <xf numFmtId="1" fontId="6" fillId="37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vertical="center"/>
    </xf>
    <xf numFmtId="1" fontId="6" fillId="3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7" borderId="11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0" fontId="6" fillId="36" borderId="11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2" fontId="6" fillId="3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Border="1" applyAlignment="1">
      <alignment horizontal="right" vertical="center"/>
    </xf>
    <xf numFmtId="1" fontId="6" fillId="34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6" fillId="34" borderId="11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185" fontId="7" fillId="0" borderId="0" xfId="0" applyNumberFormat="1" applyFont="1" applyFill="1" applyAlignment="1">
      <alignment/>
    </xf>
    <xf numFmtId="0" fontId="7" fillId="38" borderId="14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80" fontId="6" fillId="35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6" fillId="37" borderId="11" xfId="0" applyNumberFormat="1" applyFont="1" applyFill="1" applyBorder="1" applyAlignment="1">
      <alignment vertical="center"/>
    </xf>
    <xf numFmtId="2" fontId="6" fillId="36" borderId="11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/>
    </xf>
    <xf numFmtId="18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7" xfId="36" applyFont="1" applyBorder="1" applyAlignment="1">
      <alignment vertical="center"/>
      <protection/>
    </xf>
    <xf numFmtId="1" fontId="6" fillId="39" borderId="17" xfId="36" applyNumberFormat="1" applyFont="1" applyFill="1" applyBorder="1" applyAlignment="1">
      <alignment vertical="center"/>
      <protection/>
    </xf>
    <xf numFmtId="1" fontId="6" fillId="0" borderId="17" xfId="36" applyNumberFormat="1" applyFont="1" applyFill="1" applyBorder="1" applyAlignment="1">
      <alignment vertical="center"/>
      <protection/>
    </xf>
    <xf numFmtId="2" fontId="6" fillId="34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7" fillId="0" borderId="0" xfId="0" applyNumberFormat="1" applyFont="1" applyAlignment="1">
      <alignment/>
    </xf>
    <xf numFmtId="180" fontId="6" fillId="0" borderId="11" xfId="0" applyNumberFormat="1" applyFont="1" applyFill="1" applyBorder="1" applyAlignment="1">
      <alignment horizontal="right" vertical="center"/>
    </xf>
    <xf numFmtId="180" fontId="6" fillId="35" borderId="11" xfId="0" applyNumberFormat="1" applyFont="1" applyFill="1" applyBorder="1" applyAlignment="1">
      <alignment horizontal="right" vertical="center"/>
    </xf>
    <xf numFmtId="180" fontId="6" fillId="33" borderId="1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36" borderId="11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1" fontId="6" fillId="35" borderId="11" xfId="0" applyNumberFormat="1" applyFont="1" applyFill="1" applyBorder="1" applyAlignment="1">
      <alignment horizontal="right" vertical="center" wrapText="1"/>
    </xf>
    <xf numFmtId="1" fontId="6" fillId="39" borderId="11" xfId="36" applyNumberFormat="1" applyFont="1" applyFill="1" applyBorder="1" applyAlignment="1">
      <alignment vertical="center"/>
      <protection/>
    </xf>
    <xf numFmtId="1" fontId="6" fillId="39" borderId="18" xfId="36" applyNumberFormat="1" applyFont="1" applyFill="1" applyBorder="1" applyAlignment="1">
      <alignment vertical="center"/>
      <protection/>
    </xf>
    <xf numFmtId="185" fontId="7" fillId="0" borderId="0" xfId="0" applyNumberFormat="1" applyFont="1" applyAlignment="1">
      <alignment vertical="center"/>
    </xf>
    <xf numFmtId="1" fontId="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14" fillId="39" borderId="18" xfId="36" applyFont="1" applyFill="1" applyBorder="1" applyAlignment="1">
      <alignment vertical="center"/>
      <protection/>
    </xf>
    <xf numFmtId="0" fontId="6" fillId="0" borderId="14" xfId="0" applyFont="1" applyFill="1" applyBorder="1" applyAlignment="1">
      <alignment horizontal="right" vertical="center"/>
    </xf>
    <xf numFmtId="0" fontId="6" fillId="0" borderId="17" xfId="36" applyFont="1" applyFill="1" applyBorder="1" applyAlignment="1">
      <alignment vertical="center"/>
      <protection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19" xfId="36" applyFont="1" applyBorder="1" applyAlignment="1">
      <alignment vertical="center"/>
      <protection/>
    </xf>
    <xf numFmtId="0" fontId="6" fillId="0" borderId="11" xfId="36" applyFont="1" applyFill="1" applyBorder="1" applyAlignment="1">
      <alignment vertical="center"/>
      <protection/>
    </xf>
    <xf numFmtId="1" fontId="6" fillId="0" borderId="20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/>
    </xf>
    <xf numFmtId="185" fontId="6" fillId="35" borderId="11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0" fontId="6" fillId="0" borderId="19" xfId="36" applyFont="1" applyFill="1" applyBorder="1" applyAlignment="1">
      <alignment vertical="center"/>
      <protection/>
    </xf>
    <xf numFmtId="1" fontId="6" fillId="0" borderId="11" xfId="36" applyNumberFormat="1" applyFont="1" applyFill="1" applyBorder="1" applyAlignment="1">
      <alignment vertical="center"/>
      <protection/>
    </xf>
    <xf numFmtId="1" fontId="6" fillId="0" borderId="12" xfId="0" applyNumberFormat="1" applyFont="1" applyFill="1" applyBorder="1" applyAlignment="1">
      <alignment horizontal="right" vertical="center"/>
    </xf>
    <xf numFmtId="0" fontId="6" fillId="0" borderId="21" xfId="36" applyFont="1" applyFill="1" applyBorder="1" applyAlignment="1">
      <alignment vertical="center"/>
      <protection/>
    </xf>
    <xf numFmtId="0" fontId="6" fillId="0" borderId="22" xfId="36" applyFont="1" applyBorder="1" applyAlignment="1">
      <alignment vertical="center"/>
      <protection/>
    </xf>
    <xf numFmtId="184" fontId="6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/>
    </xf>
    <xf numFmtId="1" fontId="6" fillId="35" borderId="0" xfId="0" applyNumberFormat="1" applyFont="1" applyFill="1" applyBorder="1" applyAlignment="1">
      <alignment horizontal="right" vertical="center"/>
    </xf>
    <xf numFmtId="49" fontId="6" fillId="35" borderId="20" xfId="0" applyNumberFormat="1" applyFont="1" applyFill="1" applyBorder="1" applyAlignment="1">
      <alignment vertical="center" wrapText="1"/>
    </xf>
    <xf numFmtId="1" fontId="6" fillId="39" borderId="19" xfId="36" applyNumberFormat="1" applyFont="1" applyFill="1" applyBorder="1" applyAlignment="1">
      <alignment vertical="center"/>
      <protection/>
    </xf>
    <xf numFmtId="49" fontId="6" fillId="35" borderId="15" xfId="0" applyNumberFormat="1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49" fontId="6" fillId="35" borderId="16" xfId="0" applyNumberFormat="1" applyFont="1" applyFill="1" applyBorder="1" applyAlignment="1">
      <alignment vertical="center" wrapText="1"/>
    </xf>
    <xf numFmtId="1" fontId="6" fillId="39" borderId="23" xfId="36" applyNumberFormat="1" applyFont="1" applyFill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1" fontId="6" fillId="39" borderId="0" xfId="36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6" fillId="0" borderId="18" xfId="36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6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" fillId="36" borderId="11" xfId="0" applyFont="1" applyFill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35" borderId="2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38" borderId="11" xfId="0" applyFont="1" applyFill="1" applyBorder="1" applyAlignment="1">
      <alignment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0" fontId="7" fillId="38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5" borderId="0" xfId="0" applyFont="1" applyFill="1" applyAlignment="1">
      <alignment horizontal="right"/>
    </xf>
    <xf numFmtId="1" fontId="7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 vertical="center"/>
    </xf>
    <xf numFmtId="1" fontId="7" fillId="0" borderId="0" xfId="0" applyNumberFormat="1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0" fontId="0" fillId="0" borderId="0" xfId="0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 wrapText="1"/>
    </xf>
    <xf numFmtId="180" fontId="7" fillId="35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95250</xdr:rowOff>
    </xdr:from>
    <xdr:to>
      <xdr:col>1</xdr:col>
      <xdr:colOff>180975</xdr:colOff>
      <xdr:row>39</xdr:row>
      <xdr:rowOff>0</xdr:rowOff>
    </xdr:to>
    <xdr:pic>
      <xdr:nvPicPr>
        <xdr:cNvPr id="1" name="Picture 4" descr="1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38775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I86"/>
  <sheetViews>
    <sheetView zoomScalePageLayoutView="0" workbookViewId="0" topLeftCell="A34">
      <selection activeCell="J42" sqref="J42"/>
    </sheetView>
  </sheetViews>
  <sheetFormatPr defaultColWidth="9.140625" defaultRowHeight="12.75"/>
  <sheetData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ht="18">
      <c r="A42" s="2" t="s">
        <v>1147</v>
      </c>
    </row>
    <row r="43" ht="18">
      <c r="A43" s="2" t="s">
        <v>1400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ht="15.75">
      <c r="A45" s="4" t="s">
        <v>1148</v>
      </c>
    </row>
    <row r="47" ht="12.75">
      <c r="A47" s="5" t="s">
        <v>530</v>
      </c>
    </row>
    <row r="53" spans="1:8" ht="12.75">
      <c r="A53" s="5" t="s">
        <v>1401</v>
      </c>
      <c r="H53" s="5" t="s">
        <v>530</v>
      </c>
    </row>
    <row r="54" ht="12.75">
      <c r="A54" s="5"/>
    </row>
    <row r="55" ht="12.75">
      <c r="A55" s="5" t="s">
        <v>1402</v>
      </c>
    </row>
    <row r="56" ht="12.75">
      <c r="A56" s="5"/>
    </row>
    <row r="57" spans="1:8" ht="12.75">
      <c r="A57" s="5" t="s">
        <v>1145</v>
      </c>
      <c r="H57" s="5" t="s">
        <v>530</v>
      </c>
    </row>
    <row r="58" ht="12.75">
      <c r="A58" s="5"/>
    </row>
    <row r="59" ht="12.75">
      <c r="A59" s="5" t="s">
        <v>1403</v>
      </c>
    </row>
    <row r="60" ht="12.75">
      <c r="A60" s="5"/>
    </row>
    <row r="61" ht="12.75">
      <c r="A61" s="5" t="s">
        <v>1404</v>
      </c>
    </row>
    <row r="62" ht="12.75">
      <c r="A62" s="5"/>
    </row>
    <row r="63" ht="12.75">
      <c r="A63" s="5" t="s">
        <v>1405</v>
      </c>
    </row>
    <row r="64" ht="12.75">
      <c r="A64" s="5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1:9" ht="12.75">
      <c r="A66" s="5"/>
      <c r="B66" s="6"/>
      <c r="C66" s="6"/>
      <c r="D66" s="6"/>
      <c r="E66" s="6"/>
      <c r="F66" s="6"/>
      <c r="G66" s="6"/>
      <c r="H66" s="6"/>
      <c r="I66" s="6"/>
    </row>
    <row r="67" spans="1:9" ht="12.75">
      <c r="A67" s="5" t="s">
        <v>1406</v>
      </c>
      <c r="B67" s="6"/>
      <c r="C67" s="6"/>
      <c r="D67" s="6"/>
      <c r="E67" s="6"/>
      <c r="F67" s="6"/>
      <c r="G67" s="6"/>
      <c r="H67" s="6"/>
      <c r="I67" s="6"/>
    </row>
    <row r="68" spans="1:9" ht="12.75">
      <c r="A68" s="5"/>
      <c r="B68" s="6"/>
      <c r="C68" s="6"/>
      <c r="D68" s="6"/>
      <c r="E68" s="6"/>
      <c r="F68" s="6"/>
      <c r="G68" s="6"/>
      <c r="H68" s="6"/>
      <c r="I68" s="6"/>
    </row>
    <row r="69" spans="1:9" ht="12.75">
      <c r="A69" s="338" t="s">
        <v>1407</v>
      </c>
      <c r="B69" s="339"/>
      <c r="C69" s="339"/>
      <c r="D69" s="339"/>
      <c r="E69" s="339"/>
      <c r="F69" s="339"/>
      <c r="G69" s="339"/>
      <c r="H69" s="339"/>
      <c r="I69" s="339"/>
    </row>
    <row r="70" spans="1:9" ht="12.75">
      <c r="A70" s="9"/>
      <c r="B70" s="6"/>
      <c r="C70" s="6"/>
      <c r="D70" s="6"/>
      <c r="E70" s="6"/>
      <c r="F70" s="6"/>
      <c r="G70" s="6"/>
      <c r="H70" s="6"/>
      <c r="I70" s="6"/>
    </row>
    <row r="71" spans="1:9" ht="12.75">
      <c r="A71" s="338" t="s">
        <v>1408</v>
      </c>
      <c r="B71" s="339"/>
      <c r="C71" s="339"/>
      <c r="D71" s="339"/>
      <c r="E71" s="339"/>
      <c r="F71" s="339"/>
      <c r="G71" s="339"/>
      <c r="H71" s="339"/>
      <c r="I71" s="339"/>
    </row>
    <row r="72" spans="1:9" ht="12.75">
      <c r="A72" s="9"/>
      <c r="B72" s="6"/>
      <c r="C72" s="6"/>
      <c r="D72" s="6"/>
      <c r="E72" s="6"/>
      <c r="F72" s="6"/>
      <c r="G72" s="6"/>
      <c r="H72" s="6"/>
      <c r="I72" s="6"/>
    </row>
    <row r="73" spans="1:9" ht="12.75">
      <c r="A73" s="338" t="s">
        <v>1146</v>
      </c>
      <c r="B73" s="339"/>
      <c r="C73" s="339"/>
      <c r="D73" s="339"/>
      <c r="E73" s="339"/>
      <c r="F73" s="339"/>
      <c r="G73" s="339"/>
      <c r="H73" s="339"/>
      <c r="I73" s="339"/>
    </row>
    <row r="74" spans="1:9" ht="12.75">
      <c r="A74" s="7"/>
      <c r="B74" s="8"/>
      <c r="C74" s="8"/>
      <c r="D74" s="8"/>
      <c r="E74" s="8"/>
      <c r="F74" s="8"/>
      <c r="G74" s="8"/>
      <c r="H74" s="8"/>
      <c r="I74" s="8"/>
    </row>
    <row r="75" spans="1:9" ht="12.75">
      <c r="A75" s="338"/>
      <c r="B75" s="339"/>
      <c r="C75" s="339"/>
      <c r="D75" s="339"/>
      <c r="E75" s="339"/>
      <c r="F75" s="339"/>
      <c r="G75" s="339"/>
      <c r="H75" s="339"/>
      <c r="I75" s="339"/>
    </row>
    <row r="76" ht="18">
      <c r="A76" s="2"/>
    </row>
    <row r="77" ht="18">
      <c r="A77" s="2"/>
    </row>
    <row r="78" spans="1:9" ht="15.75">
      <c r="A78" s="336"/>
      <c r="B78" s="337"/>
      <c r="C78" s="337"/>
      <c r="D78" s="337"/>
      <c r="E78" s="337"/>
      <c r="F78" s="337"/>
      <c r="G78" s="337"/>
      <c r="H78" s="337"/>
      <c r="I78" s="337"/>
    </row>
    <row r="79" ht="12.75">
      <c r="A79" s="5" t="s">
        <v>1409</v>
      </c>
    </row>
    <row r="80" spans="1:9" ht="28.5" customHeight="1">
      <c r="A80" s="337" t="s">
        <v>1410</v>
      </c>
      <c r="B80" s="337"/>
      <c r="C80" s="337"/>
      <c r="D80" s="337"/>
      <c r="E80" s="337"/>
      <c r="F80" s="337"/>
      <c r="G80" s="337"/>
      <c r="H80" s="337"/>
      <c r="I80" s="337"/>
    </row>
    <row r="81" ht="12.75">
      <c r="A81" t="s">
        <v>1411</v>
      </c>
    </row>
    <row r="82" spans="1:9" ht="12.75">
      <c r="A82" t="s">
        <v>1412</v>
      </c>
      <c r="B82" s="10"/>
      <c r="C82" s="10"/>
      <c r="D82" s="10"/>
      <c r="E82" s="10"/>
      <c r="F82" s="10"/>
      <c r="G82" s="10"/>
      <c r="H82" s="10"/>
      <c r="I82" s="10"/>
    </row>
    <row r="83" ht="12.75">
      <c r="A83" s="11"/>
    </row>
    <row r="84" ht="12.75">
      <c r="A84" s="11"/>
    </row>
    <row r="85" ht="12.75">
      <c r="A85" s="11"/>
    </row>
    <row r="86" ht="12.75">
      <c r="A86" s="11"/>
    </row>
  </sheetData>
  <sheetProtection/>
  <mergeCells count="6">
    <mergeCell ref="A78:I78"/>
    <mergeCell ref="A80:I80"/>
    <mergeCell ref="A69:I69"/>
    <mergeCell ref="A71:I71"/>
    <mergeCell ref="A73:I73"/>
    <mergeCell ref="A75:I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0"/>
  <sheetViews>
    <sheetView zoomScalePageLayoutView="0" workbookViewId="0" topLeftCell="A49">
      <selection activeCell="E153" sqref="E153"/>
    </sheetView>
  </sheetViews>
  <sheetFormatPr defaultColWidth="9.140625" defaultRowHeight="12.75"/>
  <cols>
    <col min="1" max="2" width="7.140625" style="81" customWidth="1"/>
    <col min="3" max="3" width="10.57421875" style="81" customWidth="1"/>
    <col min="4" max="4" width="17.421875" style="81" customWidth="1"/>
    <col min="5" max="7" width="10.421875" style="81" customWidth="1"/>
    <col min="8" max="8" width="9.140625" style="81" customWidth="1"/>
    <col min="9" max="15" width="9.140625" style="127" customWidth="1"/>
    <col min="16" max="16384" width="9.140625" style="81" customWidth="1"/>
  </cols>
  <sheetData>
    <row r="2" ht="11.25">
      <c r="A2" s="122" t="s">
        <v>1479</v>
      </c>
    </row>
    <row r="4" spans="1:7" ht="17.2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7.25" customHeight="1">
      <c r="A5" s="415" t="s">
        <v>1466</v>
      </c>
      <c r="B5" s="416"/>
      <c r="C5" s="417"/>
      <c r="D5" s="48" t="s">
        <v>1417</v>
      </c>
      <c r="E5" s="215">
        <f>SUM(E6:E8)</f>
        <v>213550</v>
      </c>
      <c r="F5" s="215">
        <f>SUM(F6:F8)</f>
        <v>183949.93</v>
      </c>
      <c r="G5" s="155">
        <f>SUM(H78)</f>
        <v>86.13904472020604</v>
      </c>
    </row>
    <row r="6" spans="1:7" ht="17.25" customHeight="1">
      <c r="A6" s="418"/>
      <c r="B6" s="419"/>
      <c r="C6" s="420"/>
      <c r="D6" s="69" t="s">
        <v>1284</v>
      </c>
      <c r="E6" s="87">
        <f>SUM(E76)</f>
        <v>188550</v>
      </c>
      <c r="F6" s="87">
        <f>SUM(E77)</f>
        <v>183949.93</v>
      </c>
      <c r="G6" s="88">
        <f>SUM(E78)</f>
        <v>97.56029169981437</v>
      </c>
    </row>
    <row r="7" spans="1:7" ht="17.25" customHeight="1">
      <c r="A7" s="418"/>
      <c r="B7" s="419"/>
      <c r="C7" s="420"/>
      <c r="D7" s="69" t="s">
        <v>1285</v>
      </c>
      <c r="E7" s="87">
        <f>SUM(F76)</f>
        <v>25000</v>
      </c>
      <c r="F7" s="87">
        <f>SUM(F77)</f>
        <v>0</v>
      </c>
      <c r="G7" s="88">
        <f>SUM(F78)</f>
        <v>0</v>
      </c>
    </row>
    <row r="8" spans="1:7" ht="17.25" customHeight="1">
      <c r="A8" s="421"/>
      <c r="B8" s="422"/>
      <c r="C8" s="423"/>
      <c r="D8" s="69" t="s">
        <v>1420</v>
      </c>
      <c r="E8" s="87">
        <f>SUM(G76)</f>
        <v>0</v>
      </c>
      <c r="F8" s="87">
        <f>SUM(G77)</f>
        <v>0</v>
      </c>
      <c r="G8" s="88">
        <f>SUM(G78)</f>
        <v>0</v>
      </c>
    </row>
    <row r="9" ht="17.25" customHeight="1"/>
    <row r="10" ht="17.25" customHeight="1"/>
    <row r="11" spans="1:8" ht="17.25" customHeight="1">
      <c r="A11" s="89" t="s">
        <v>1467</v>
      </c>
      <c r="B11" s="90"/>
      <c r="C11" s="91"/>
      <c r="D11" s="92"/>
      <c r="E11" s="93">
        <f>SUM(E25,E48,E58)</f>
        <v>213550</v>
      </c>
      <c r="F11" s="93">
        <f>SUM(F25,F48,F58)</f>
        <v>183949.93</v>
      </c>
      <c r="G11" s="93">
        <f>SUM(G25,G48,G58)</f>
        <v>185800</v>
      </c>
      <c r="H11" s="93">
        <f>IF(E11=0,,F11/E11*100)</f>
        <v>86.13904472020604</v>
      </c>
    </row>
    <row r="12" spans="1:8" ht="17.25" customHeight="1">
      <c r="A12" s="18" t="s">
        <v>1722</v>
      </c>
      <c r="B12" s="41" t="s">
        <v>1468</v>
      </c>
      <c r="C12" s="42" t="s">
        <v>1428</v>
      </c>
      <c r="D12" s="19" t="s">
        <v>350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17.25" customHeight="1">
      <c r="A13" s="95" t="s">
        <v>1421</v>
      </c>
      <c r="B13" s="96" t="s">
        <v>1422</v>
      </c>
      <c r="C13" s="97" t="s">
        <v>1423</v>
      </c>
      <c r="D13" s="98" t="s">
        <v>1413</v>
      </c>
      <c r="E13" s="99"/>
      <c r="F13" s="99"/>
      <c r="G13" s="99"/>
      <c r="H13" s="99"/>
    </row>
    <row r="14" spans="1:8" ht="17.25" customHeight="1">
      <c r="A14" s="37" t="s">
        <v>1424</v>
      </c>
      <c r="B14" s="37" t="s">
        <v>1425</v>
      </c>
      <c r="C14" s="14" t="s">
        <v>1426</v>
      </c>
      <c r="D14" s="38" t="s">
        <v>1427</v>
      </c>
      <c r="E14" s="105">
        <f>SUM(E15:E22)</f>
        <v>195000</v>
      </c>
      <c r="F14" s="105">
        <f>SUM(F15:F22)</f>
        <v>171224.49</v>
      </c>
      <c r="G14" s="105">
        <f>SUM(G15:G22)</f>
        <v>170000</v>
      </c>
      <c r="H14" s="105">
        <f aca="true" t="shared" si="0" ref="H14:H25">IF(E14=0,,F14/E14*100)</f>
        <v>87.80743076923076</v>
      </c>
    </row>
    <row r="15" spans="1:8" ht="17.25" customHeight="1">
      <c r="A15" s="68">
        <v>635006</v>
      </c>
      <c r="B15" s="64" t="s">
        <v>1469</v>
      </c>
      <c r="C15" s="65" t="s">
        <v>1639</v>
      </c>
      <c r="D15" s="69" t="s">
        <v>932</v>
      </c>
      <c r="E15" s="277">
        <v>0</v>
      </c>
      <c r="F15" s="277">
        <v>0</v>
      </c>
      <c r="G15" s="277">
        <v>0</v>
      </c>
      <c r="H15" s="45">
        <f t="shared" si="0"/>
        <v>0</v>
      </c>
    </row>
    <row r="16" spans="1:8" ht="17.25" customHeight="1">
      <c r="A16" s="60">
        <v>641001</v>
      </c>
      <c r="B16" s="64" t="s">
        <v>1470</v>
      </c>
      <c r="C16" s="65" t="s">
        <v>1639</v>
      </c>
      <c r="D16" s="101" t="s">
        <v>678</v>
      </c>
      <c r="E16" s="46">
        <v>130000</v>
      </c>
      <c r="F16" s="46">
        <v>132860</v>
      </c>
      <c r="G16" s="46">
        <v>130000</v>
      </c>
      <c r="H16" s="45">
        <f t="shared" si="0"/>
        <v>102.2</v>
      </c>
    </row>
    <row r="17" spans="1:8" ht="17.25" customHeight="1">
      <c r="A17" s="60">
        <v>641001</v>
      </c>
      <c r="B17" s="64" t="s">
        <v>1471</v>
      </c>
      <c r="C17" s="264" t="s">
        <v>1639</v>
      </c>
      <c r="D17" s="61" t="s">
        <v>679</v>
      </c>
      <c r="E17" s="277">
        <v>0</v>
      </c>
      <c r="F17" s="46">
        <v>2000</v>
      </c>
      <c r="G17" s="45">
        <v>0</v>
      </c>
      <c r="H17" s="45">
        <f t="shared" si="0"/>
        <v>0</v>
      </c>
    </row>
    <row r="18" spans="1:8" ht="17.25" customHeight="1">
      <c r="A18" s="65">
        <v>641001</v>
      </c>
      <c r="B18" s="64" t="s">
        <v>1472</v>
      </c>
      <c r="C18" s="65" t="s">
        <v>1639</v>
      </c>
      <c r="D18" s="70" t="s">
        <v>1723</v>
      </c>
      <c r="E18" s="277">
        <v>40000</v>
      </c>
      <c r="F18" s="46">
        <v>36364.49</v>
      </c>
      <c r="G18" s="46">
        <v>40000</v>
      </c>
      <c r="H18" s="45">
        <f t="shared" si="0"/>
        <v>90.911225</v>
      </c>
    </row>
    <row r="19" spans="1:8" ht="17.25" customHeight="1">
      <c r="A19" s="65">
        <v>641002</v>
      </c>
      <c r="B19" s="64" t="s">
        <v>1473</v>
      </c>
      <c r="C19" s="65" t="s">
        <v>1639</v>
      </c>
      <c r="D19" s="70" t="s">
        <v>451</v>
      </c>
      <c r="E19" s="45">
        <v>0</v>
      </c>
      <c r="F19" s="45">
        <v>0</v>
      </c>
      <c r="G19" s="45">
        <v>0</v>
      </c>
      <c r="H19" s="45">
        <f t="shared" si="0"/>
        <v>0</v>
      </c>
    </row>
    <row r="20" spans="1:8" ht="17.25" customHeight="1">
      <c r="A20" s="65">
        <v>700</v>
      </c>
      <c r="B20" s="64" t="s">
        <v>1034</v>
      </c>
      <c r="C20" s="264" t="s">
        <v>152</v>
      </c>
      <c r="D20" s="70" t="s">
        <v>680</v>
      </c>
      <c r="E20" s="45">
        <v>25000</v>
      </c>
      <c r="F20" s="45">
        <v>0</v>
      </c>
      <c r="G20" s="45">
        <v>0</v>
      </c>
      <c r="H20" s="45">
        <f t="shared" si="0"/>
        <v>0</v>
      </c>
    </row>
    <row r="21" spans="1:8" ht="17.25" customHeight="1">
      <c r="A21" s="65">
        <v>700</v>
      </c>
      <c r="B21" s="64" t="s">
        <v>1724</v>
      </c>
      <c r="C21" s="65" t="s">
        <v>152</v>
      </c>
      <c r="D21" s="70" t="s">
        <v>1918</v>
      </c>
      <c r="E21" s="45">
        <v>0</v>
      </c>
      <c r="F21" s="45">
        <v>0</v>
      </c>
      <c r="G21" s="45">
        <v>0</v>
      </c>
      <c r="H21" s="45">
        <f t="shared" si="0"/>
        <v>0</v>
      </c>
    </row>
    <row r="22" spans="1:8" ht="17.25" customHeight="1">
      <c r="A22" s="65">
        <v>700</v>
      </c>
      <c r="B22" s="64" t="s">
        <v>1917</v>
      </c>
      <c r="C22" s="65" t="s">
        <v>1639</v>
      </c>
      <c r="D22" s="70" t="s">
        <v>1919</v>
      </c>
      <c r="E22" s="45">
        <v>0</v>
      </c>
      <c r="F22" s="45">
        <v>0</v>
      </c>
      <c r="G22" s="45">
        <v>0</v>
      </c>
      <c r="H22" s="45">
        <f t="shared" si="0"/>
        <v>0</v>
      </c>
    </row>
    <row r="23" spans="1:8" ht="17.25" customHeight="1">
      <c r="A23" s="47" t="s">
        <v>1092</v>
      </c>
      <c r="B23" s="47" t="s">
        <v>1093</v>
      </c>
      <c r="C23" s="25" t="s">
        <v>1426</v>
      </c>
      <c r="D23" s="17" t="s">
        <v>1094</v>
      </c>
      <c r="E23" s="26">
        <f>SUM(E24)</f>
        <v>0</v>
      </c>
      <c r="F23" s="26">
        <f>SUM(F24)</f>
        <v>0</v>
      </c>
      <c r="G23" s="26">
        <f>SUM(G24)</f>
        <v>0</v>
      </c>
      <c r="H23" s="39">
        <v>0</v>
      </c>
    </row>
    <row r="24" spans="1:8" ht="17.25" customHeight="1">
      <c r="A24" s="65">
        <v>713</v>
      </c>
      <c r="B24" s="64" t="s">
        <v>1254</v>
      </c>
      <c r="C24" s="32" t="s">
        <v>1639</v>
      </c>
      <c r="D24" s="33" t="s">
        <v>1453</v>
      </c>
      <c r="E24" s="46">
        <v>0</v>
      </c>
      <c r="F24" s="46">
        <v>0</v>
      </c>
      <c r="G24" s="46">
        <v>0</v>
      </c>
      <c r="H24" s="45">
        <v>0</v>
      </c>
    </row>
    <row r="25" spans="1:8" ht="17.25" customHeight="1">
      <c r="A25" s="48"/>
      <c r="B25" s="103"/>
      <c r="C25" s="104"/>
      <c r="D25" s="48" t="s">
        <v>1417</v>
      </c>
      <c r="E25" s="50">
        <f>SUM(E23,E14)</f>
        <v>195000</v>
      </c>
      <c r="F25" s="50">
        <f>SUM(F23,F14)</f>
        <v>171224.49</v>
      </c>
      <c r="G25" s="50">
        <f>SUM(G23,G14)</f>
        <v>170000</v>
      </c>
      <c r="H25" s="50">
        <f t="shared" si="0"/>
        <v>87.80743076923076</v>
      </c>
    </row>
    <row r="26" spans="1:8" ht="17.25" customHeight="1">
      <c r="A26" s="58"/>
      <c r="B26" s="59"/>
      <c r="C26" s="60"/>
      <c r="D26" s="61"/>
      <c r="E26" s="58"/>
      <c r="F26" s="58"/>
      <c r="G26" s="58"/>
      <c r="H26" s="58"/>
    </row>
    <row r="27" spans="1:8" ht="17.25" customHeight="1">
      <c r="A27" s="382" t="s">
        <v>1692</v>
      </c>
      <c r="B27" s="382"/>
      <c r="C27" s="382"/>
      <c r="D27" s="382"/>
      <c r="E27" s="382"/>
      <c r="F27" s="382"/>
      <c r="G27" s="382"/>
      <c r="H27" s="383"/>
    </row>
    <row r="28" spans="1:8" ht="17.25" customHeight="1">
      <c r="A28" s="384" t="s">
        <v>40</v>
      </c>
      <c r="B28" s="385"/>
      <c r="C28" s="385"/>
      <c r="D28" s="385"/>
      <c r="E28" s="385"/>
      <c r="F28" s="385"/>
      <c r="G28" s="385"/>
      <c r="H28" s="385"/>
    </row>
    <row r="29" spans="1:8" ht="24" customHeight="1">
      <c r="A29" s="385"/>
      <c r="B29" s="385"/>
      <c r="C29" s="385"/>
      <c r="D29" s="385"/>
      <c r="E29" s="385"/>
      <c r="F29" s="385"/>
      <c r="G29" s="385"/>
      <c r="H29" s="385"/>
    </row>
    <row r="30" spans="1:8" ht="17.25" customHeight="1">
      <c r="A30" s="58"/>
      <c r="B30" s="59"/>
      <c r="C30" s="60"/>
      <c r="D30" s="61"/>
      <c r="E30" s="58"/>
      <c r="F30" s="58"/>
      <c r="G30" s="58"/>
      <c r="H30" s="58"/>
    </row>
    <row r="31" spans="1:8" ht="17.25" customHeight="1">
      <c r="A31" s="40"/>
      <c r="B31" s="41" t="s">
        <v>1474</v>
      </c>
      <c r="C31" s="42" t="s">
        <v>1428</v>
      </c>
      <c r="D31" s="94" t="s">
        <v>1478</v>
      </c>
      <c r="E31" s="40" t="s">
        <v>1415</v>
      </c>
      <c r="F31" s="40" t="s">
        <v>983</v>
      </c>
      <c r="G31" s="40" t="s">
        <v>984</v>
      </c>
      <c r="H31" s="40" t="s">
        <v>1416</v>
      </c>
    </row>
    <row r="32" spans="1:8" ht="17.25" customHeight="1">
      <c r="A32" s="95" t="s">
        <v>1421</v>
      </c>
      <c r="B32" s="96" t="s">
        <v>1422</v>
      </c>
      <c r="C32" s="97" t="s">
        <v>1423</v>
      </c>
      <c r="D32" s="98" t="s">
        <v>1413</v>
      </c>
      <c r="E32" s="99"/>
      <c r="F32" s="99"/>
      <c r="G32" s="99"/>
      <c r="H32" s="99"/>
    </row>
    <row r="33" spans="1:8" ht="17.25" customHeight="1">
      <c r="A33" s="37" t="s">
        <v>1424</v>
      </c>
      <c r="B33" s="37" t="s">
        <v>1425</v>
      </c>
      <c r="C33" s="14" t="s">
        <v>1426</v>
      </c>
      <c r="D33" s="38" t="s">
        <v>1427</v>
      </c>
      <c r="E33" s="105">
        <f>SUM(E34:E47)</f>
        <v>18550</v>
      </c>
      <c r="F33" s="105">
        <f>SUM(F34:F47)</f>
        <v>12725.439999999999</v>
      </c>
      <c r="G33" s="105">
        <f>SUM(G34:G47)</f>
        <v>15800</v>
      </c>
      <c r="H33" s="105">
        <f>IF(E33=0,,F33/E33*100)</f>
        <v>68.60075471698113</v>
      </c>
    </row>
    <row r="34" spans="1:8" ht="17.25" customHeight="1">
      <c r="A34" s="65">
        <v>600</v>
      </c>
      <c r="B34" s="64" t="s">
        <v>1475</v>
      </c>
      <c r="C34" s="65" t="s">
        <v>1639</v>
      </c>
      <c r="D34" s="70" t="s">
        <v>688</v>
      </c>
      <c r="E34" s="277">
        <v>12000</v>
      </c>
      <c r="F34" s="45">
        <v>7678.44</v>
      </c>
      <c r="G34" s="45">
        <v>12000</v>
      </c>
      <c r="H34" s="45">
        <f>IF(E34=0,,F34/E34*100)</f>
        <v>63.986999999999995</v>
      </c>
    </row>
    <row r="35" spans="1:8" ht="17.25" customHeight="1">
      <c r="A35" s="65">
        <v>600</v>
      </c>
      <c r="B35" s="64" t="s">
        <v>452</v>
      </c>
      <c r="C35" s="65" t="s">
        <v>1639</v>
      </c>
      <c r="D35" s="70" t="s">
        <v>689</v>
      </c>
      <c r="E35" s="34">
        <v>250</v>
      </c>
      <c r="F35" s="34">
        <v>250</v>
      </c>
      <c r="G35" s="34">
        <v>0</v>
      </c>
      <c r="H35" s="45">
        <f aca="true" t="shared" si="1" ref="H35:H47">IF(E35=0,,F35/E35*100)</f>
        <v>100</v>
      </c>
    </row>
    <row r="36" spans="1:8" ht="17.25" customHeight="1">
      <c r="A36" s="65">
        <v>600</v>
      </c>
      <c r="B36" s="64" t="s">
        <v>453</v>
      </c>
      <c r="C36" s="65" t="s">
        <v>1639</v>
      </c>
      <c r="D36" s="70" t="s">
        <v>1986</v>
      </c>
      <c r="E36" s="34">
        <v>0</v>
      </c>
      <c r="F36" s="45">
        <v>200</v>
      </c>
      <c r="G36" s="45">
        <v>0</v>
      </c>
      <c r="H36" s="45">
        <f t="shared" si="1"/>
        <v>0</v>
      </c>
    </row>
    <row r="37" spans="1:8" ht="17.25" customHeight="1">
      <c r="A37" s="65">
        <v>600</v>
      </c>
      <c r="B37" s="64" t="s">
        <v>454</v>
      </c>
      <c r="C37" s="65" t="s">
        <v>1639</v>
      </c>
      <c r="D37" s="70" t="s">
        <v>1987</v>
      </c>
      <c r="E37" s="34">
        <v>0</v>
      </c>
      <c r="F37" s="45">
        <v>1500</v>
      </c>
      <c r="G37" s="45">
        <v>0</v>
      </c>
      <c r="H37" s="45">
        <f t="shared" si="1"/>
        <v>0</v>
      </c>
    </row>
    <row r="38" spans="1:8" ht="17.25" customHeight="1">
      <c r="A38" s="65">
        <v>600</v>
      </c>
      <c r="B38" s="64" t="s">
        <v>455</v>
      </c>
      <c r="C38" s="65" t="s">
        <v>1639</v>
      </c>
      <c r="D38" s="70" t="s">
        <v>690</v>
      </c>
      <c r="E38" s="34">
        <v>200</v>
      </c>
      <c r="F38" s="45">
        <v>0</v>
      </c>
      <c r="G38" s="45">
        <v>0</v>
      </c>
      <c r="H38" s="45">
        <f t="shared" si="1"/>
        <v>0</v>
      </c>
    </row>
    <row r="39" spans="1:8" ht="17.25" customHeight="1">
      <c r="A39" s="65">
        <v>600</v>
      </c>
      <c r="B39" s="64" t="s">
        <v>456</v>
      </c>
      <c r="C39" s="65" t="s">
        <v>1639</v>
      </c>
      <c r="D39" s="70" t="s">
        <v>691</v>
      </c>
      <c r="E39" s="34">
        <v>1300</v>
      </c>
      <c r="F39" s="45">
        <v>0</v>
      </c>
      <c r="G39" s="45">
        <v>1000</v>
      </c>
      <c r="H39" s="45">
        <f t="shared" si="1"/>
        <v>0</v>
      </c>
    </row>
    <row r="40" spans="1:8" ht="17.25" customHeight="1">
      <c r="A40" s="65">
        <v>600</v>
      </c>
      <c r="B40" s="64" t="s">
        <v>457</v>
      </c>
      <c r="C40" s="65" t="s">
        <v>1639</v>
      </c>
      <c r="D40" s="70" t="s">
        <v>1988</v>
      </c>
      <c r="E40" s="34">
        <v>2000</v>
      </c>
      <c r="F40" s="34">
        <v>0</v>
      </c>
      <c r="G40" s="34">
        <v>0</v>
      </c>
      <c r="H40" s="45">
        <f t="shared" si="1"/>
        <v>0</v>
      </c>
    </row>
    <row r="41" spans="1:8" ht="17.25" customHeight="1">
      <c r="A41" s="65">
        <v>600</v>
      </c>
      <c r="B41" s="64" t="s">
        <v>458</v>
      </c>
      <c r="C41" s="65" t="s">
        <v>1639</v>
      </c>
      <c r="D41" s="70" t="s">
        <v>461</v>
      </c>
      <c r="E41" s="34">
        <v>300</v>
      </c>
      <c r="F41" s="34">
        <v>300</v>
      </c>
      <c r="G41" s="34">
        <v>300</v>
      </c>
      <c r="H41" s="45">
        <f t="shared" si="1"/>
        <v>100</v>
      </c>
    </row>
    <row r="42" spans="1:8" ht="17.25" customHeight="1">
      <c r="A42" s="65">
        <v>600</v>
      </c>
      <c r="B42" s="64" t="s">
        <v>459</v>
      </c>
      <c r="C42" s="65" t="s">
        <v>1639</v>
      </c>
      <c r="D42" s="70" t="s">
        <v>462</v>
      </c>
      <c r="E42" s="34">
        <v>0</v>
      </c>
      <c r="F42" s="34">
        <v>0</v>
      </c>
      <c r="G42" s="34">
        <v>0</v>
      </c>
      <c r="H42" s="45">
        <f t="shared" si="1"/>
        <v>0</v>
      </c>
    </row>
    <row r="43" spans="1:8" ht="17.25" customHeight="1">
      <c r="A43" s="65">
        <v>600</v>
      </c>
      <c r="B43" s="64" t="s">
        <v>460</v>
      </c>
      <c r="C43" s="65" t="s">
        <v>1639</v>
      </c>
      <c r="D43" s="70" t="s">
        <v>1920</v>
      </c>
      <c r="E43" s="34">
        <v>0</v>
      </c>
      <c r="F43" s="34">
        <v>0</v>
      </c>
      <c r="G43" s="34">
        <v>0</v>
      </c>
      <c r="H43" s="45">
        <f t="shared" si="1"/>
        <v>0</v>
      </c>
    </row>
    <row r="44" spans="1:8" ht="17.25" customHeight="1">
      <c r="A44" s="65">
        <v>600</v>
      </c>
      <c r="B44" s="64" t="s">
        <v>463</v>
      </c>
      <c r="C44" s="65" t="s">
        <v>1639</v>
      </c>
      <c r="D44" s="70" t="s">
        <v>1892</v>
      </c>
      <c r="E44" s="34">
        <v>0</v>
      </c>
      <c r="F44" s="34">
        <v>797</v>
      </c>
      <c r="G44" s="34">
        <v>0</v>
      </c>
      <c r="H44" s="45">
        <f t="shared" si="1"/>
        <v>0</v>
      </c>
    </row>
    <row r="45" spans="1:8" ht="17.25" customHeight="1">
      <c r="A45" s="65">
        <v>600</v>
      </c>
      <c r="B45" s="64" t="s">
        <v>464</v>
      </c>
      <c r="C45" s="65" t="s">
        <v>1639</v>
      </c>
      <c r="D45" s="70" t="s">
        <v>1921</v>
      </c>
      <c r="E45" s="34">
        <v>500</v>
      </c>
      <c r="F45" s="34">
        <v>0</v>
      </c>
      <c r="G45" s="34">
        <v>500</v>
      </c>
      <c r="H45" s="45">
        <f t="shared" si="1"/>
        <v>0</v>
      </c>
    </row>
    <row r="46" spans="1:8" ht="17.25" customHeight="1">
      <c r="A46" s="65">
        <v>600</v>
      </c>
      <c r="B46" s="64" t="s">
        <v>465</v>
      </c>
      <c r="C46" s="65" t="s">
        <v>1639</v>
      </c>
      <c r="D46" s="70" t="s">
        <v>1922</v>
      </c>
      <c r="E46" s="34">
        <v>0</v>
      </c>
      <c r="F46" s="34">
        <v>0</v>
      </c>
      <c r="G46" s="34">
        <v>0</v>
      </c>
      <c r="H46" s="45">
        <f t="shared" si="1"/>
        <v>0</v>
      </c>
    </row>
    <row r="47" spans="1:8" ht="17.25" customHeight="1">
      <c r="A47" s="65">
        <v>600</v>
      </c>
      <c r="B47" s="64" t="s">
        <v>1923</v>
      </c>
      <c r="C47" s="65" t="s">
        <v>1639</v>
      </c>
      <c r="D47" s="70" t="s">
        <v>934</v>
      </c>
      <c r="E47" s="34">
        <v>2000</v>
      </c>
      <c r="F47" s="45">
        <v>2000</v>
      </c>
      <c r="G47" s="45">
        <v>2000</v>
      </c>
      <c r="H47" s="45">
        <f t="shared" si="1"/>
        <v>100</v>
      </c>
    </row>
    <row r="48" spans="1:8" ht="17.25" customHeight="1">
      <c r="A48" s="48"/>
      <c r="B48" s="103"/>
      <c r="C48" s="104"/>
      <c r="D48" s="48" t="s">
        <v>1417</v>
      </c>
      <c r="E48" s="50">
        <f>SUM(E33)</f>
        <v>18550</v>
      </c>
      <c r="F48" s="50">
        <f>SUM(F33)</f>
        <v>12725.439999999999</v>
      </c>
      <c r="G48" s="50">
        <f>SUM(G33)</f>
        <v>15800</v>
      </c>
      <c r="H48" s="50">
        <f>IF(E48=0,,F48/E48*100)</f>
        <v>68.60075471698113</v>
      </c>
    </row>
    <row r="49" spans="1:8" ht="17.25" customHeight="1">
      <c r="A49" s="58"/>
      <c r="B49" s="59"/>
      <c r="C49" s="60"/>
      <c r="D49" s="61"/>
      <c r="E49" s="58"/>
      <c r="F49" s="58"/>
      <c r="G49" s="58"/>
      <c r="H49" s="58"/>
    </row>
    <row r="50" spans="1:8" ht="17.25" customHeight="1">
      <c r="A50" s="382" t="s">
        <v>1692</v>
      </c>
      <c r="B50" s="382"/>
      <c r="C50" s="382"/>
      <c r="D50" s="382"/>
      <c r="E50" s="382"/>
      <c r="F50" s="382"/>
      <c r="G50" s="382"/>
      <c r="H50" s="383"/>
    </row>
    <row r="51" spans="1:8" ht="17.25" customHeight="1">
      <c r="A51" s="384" t="s">
        <v>41</v>
      </c>
      <c r="B51" s="385"/>
      <c r="C51" s="385"/>
      <c r="D51" s="385"/>
      <c r="E51" s="385"/>
      <c r="F51" s="385"/>
      <c r="G51" s="385"/>
      <c r="H51" s="385"/>
    </row>
    <row r="52" spans="1:8" ht="17.25" customHeight="1">
      <c r="A52" s="385"/>
      <c r="B52" s="385"/>
      <c r="C52" s="385"/>
      <c r="D52" s="385"/>
      <c r="E52" s="385"/>
      <c r="F52" s="385"/>
      <c r="G52" s="385"/>
      <c r="H52" s="385"/>
    </row>
    <row r="53" spans="1:8" ht="17.25" customHeight="1">
      <c r="A53" s="58"/>
      <c r="B53" s="59"/>
      <c r="C53" s="60"/>
      <c r="D53" s="61"/>
      <c r="E53" s="58"/>
      <c r="F53" s="58"/>
      <c r="G53" s="58"/>
      <c r="H53" s="58"/>
    </row>
    <row r="54" spans="1:8" ht="17.25" customHeight="1">
      <c r="A54" s="40"/>
      <c r="B54" s="41" t="s">
        <v>1476</v>
      </c>
      <c r="C54" s="42" t="s">
        <v>1428</v>
      </c>
      <c r="D54" s="19" t="s">
        <v>351</v>
      </c>
      <c r="E54" s="40" t="s">
        <v>1415</v>
      </c>
      <c r="F54" s="40" t="s">
        <v>983</v>
      </c>
      <c r="G54" s="40" t="s">
        <v>984</v>
      </c>
      <c r="H54" s="40" t="s">
        <v>1416</v>
      </c>
    </row>
    <row r="55" spans="1:8" ht="17.25" customHeight="1">
      <c r="A55" s="95" t="s">
        <v>1421</v>
      </c>
      <c r="B55" s="96" t="s">
        <v>1422</v>
      </c>
      <c r="C55" s="97" t="s">
        <v>1423</v>
      </c>
      <c r="D55" s="98" t="s">
        <v>1413</v>
      </c>
      <c r="E55" s="123"/>
      <c r="F55" s="123"/>
      <c r="G55" s="123"/>
      <c r="H55" s="123"/>
    </row>
    <row r="56" spans="1:8" ht="17.25" customHeight="1">
      <c r="A56" s="37" t="s">
        <v>1424</v>
      </c>
      <c r="B56" s="37" t="s">
        <v>1425</v>
      </c>
      <c r="C56" s="14" t="s">
        <v>1426</v>
      </c>
      <c r="D56" s="38" t="s">
        <v>1427</v>
      </c>
      <c r="E56" s="105">
        <f>SUM(E57:E57)</f>
        <v>0</v>
      </c>
      <c r="F56" s="105">
        <f>SUM(F57:F57)</f>
        <v>0</v>
      </c>
      <c r="G56" s="105">
        <f>SUM(G57:G57)</f>
        <v>0</v>
      </c>
      <c r="H56" s="105">
        <f>IF(E56=0,,F56/E56*100)</f>
        <v>0</v>
      </c>
    </row>
    <row r="57" spans="1:8" ht="17.25" customHeight="1">
      <c r="A57" s="68">
        <v>635</v>
      </c>
      <c r="B57" s="73" t="s">
        <v>1477</v>
      </c>
      <c r="C57" s="32" t="s">
        <v>1639</v>
      </c>
      <c r="D57" s="69" t="s">
        <v>1890</v>
      </c>
      <c r="E57" s="67"/>
      <c r="F57" s="67"/>
      <c r="G57" s="67"/>
      <c r="H57" s="102">
        <f>IF(E57=0,,F57/E57*100)</f>
        <v>0</v>
      </c>
    </row>
    <row r="58" spans="1:8" ht="17.25" customHeight="1">
      <c r="A58" s="48"/>
      <c r="B58" s="103"/>
      <c r="C58" s="104"/>
      <c r="D58" s="48" t="s">
        <v>1417</v>
      </c>
      <c r="E58" s="50">
        <f>SUM(E56)</f>
        <v>0</v>
      </c>
      <c r="F58" s="50">
        <f>SUM(F56)</f>
        <v>0</v>
      </c>
      <c r="G58" s="50">
        <f>SUM(G56)</f>
        <v>0</v>
      </c>
      <c r="H58" s="50">
        <f>IF(E58=0,,F58/E58*100)</f>
        <v>0</v>
      </c>
    </row>
    <row r="59" ht="17.25" customHeight="1"/>
    <row r="60" spans="1:8" ht="17.25" customHeight="1">
      <c r="A60" s="382" t="s">
        <v>1692</v>
      </c>
      <c r="B60" s="382"/>
      <c r="C60" s="382"/>
      <c r="D60" s="382"/>
      <c r="E60" s="382"/>
      <c r="F60" s="382"/>
      <c r="G60" s="382"/>
      <c r="H60" s="383"/>
    </row>
    <row r="61" spans="1:8" ht="17.25" customHeight="1">
      <c r="A61" s="384" t="s">
        <v>1813</v>
      </c>
      <c r="B61" s="385"/>
      <c r="C61" s="385"/>
      <c r="D61" s="385"/>
      <c r="E61" s="385"/>
      <c r="F61" s="385"/>
      <c r="G61" s="385"/>
      <c r="H61" s="385"/>
    </row>
    <row r="62" spans="1:8" ht="17.25" customHeight="1">
      <c r="A62" s="385"/>
      <c r="B62" s="385"/>
      <c r="C62" s="385"/>
      <c r="D62" s="385"/>
      <c r="E62" s="385"/>
      <c r="F62" s="385"/>
      <c r="G62" s="385"/>
      <c r="H62" s="385"/>
    </row>
    <row r="63" ht="17.25" customHeight="1"/>
    <row r="64" ht="17.25" customHeight="1"/>
    <row r="65" spans="1:8" ht="17.25" customHeight="1">
      <c r="A65" s="425" t="s">
        <v>1479</v>
      </c>
      <c r="B65" s="425"/>
      <c r="C65" s="425"/>
      <c r="D65" s="425"/>
      <c r="E65" s="410">
        <v>2019</v>
      </c>
      <c r="F65" s="410"/>
      <c r="G65" s="410"/>
      <c r="H65" s="411"/>
    </row>
    <row r="66" spans="1:8" ht="17.25" customHeight="1">
      <c r="A66" s="86" t="s">
        <v>1421</v>
      </c>
      <c r="B66" s="37" t="s">
        <v>1422</v>
      </c>
      <c r="C66" s="14" t="s">
        <v>1423</v>
      </c>
      <c r="D66" s="15" t="s">
        <v>1413</v>
      </c>
      <c r="E66" s="86" t="s">
        <v>1284</v>
      </c>
      <c r="F66" s="86" t="s">
        <v>1285</v>
      </c>
      <c r="G66" s="86" t="s">
        <v>1420</v>
      </c>
      <c r="H66" s="86" t="s">
        <v>1417</v>
      </c>
    </row>
    <row r="67" spans="1:8" ht="17.25" customHeight="1">
      <c r="A67" s="106" t="s">
        <v>1288</v>
      </c>
      <c r="B67" s="401" t="s">
        <v>1468</v>
      </c>
      <c r="C67" s="404" t="s">
        <v>1428</v>
      </c>
      <c r="D67" s="407" t="s">
        <v>350</v>
      </c>
      <c r="E67" s="107">
        <f>SUM(E15:E19)</f>
        <v>170000</v>
      </c>
      <c r="F67" s="107">
        <f>SUM(E20:E22,E24)</f>
        <v>25000</v>
      </c>
      <c r="G67" s="107"/>
      <c r="H67" s="107">
        <f>SUM(E67:G67)</f>
        <v>195000</v>
      </c>
    </row>
    <row r="68" spans="1:8" ht="17.25" customHeight="1">
      <c r="A68" s="106" t="s">
        <v>1290</v>
      </c>
      <c r="B68" s="402"/>
      <c r="C68" s="405"/>
      <c r="D68" s="408"/>
      <c r="E68" s="110">
        <f>SUM(F15:F19)</f>
        <v>171224.49</v>
      </c>
      <c r="F68" s="110">
        <f>SUM(F20:F22,F24)</f>
        <v>0</v>
      </c>
      <c r="G68" s="110"/>
      <c r="H68" s="107">
        <f>SUM(E68:G68)</f>
        <v>171224.49</v>
      </c>
    </row>
    <row r="69" spans="1:8" ht="17.25" customHeight="1">
      <c r="A69" s="106" t="s">
        <v>1291</v>
      </c>
      <c r="B69" s="403"/>
      <c r="C69" s="406"/>
      <c r="D69" s="409"/>
      <c r="E69" s="110">
        <f>IF(E68=0,,E68/E67*100)</f>
        <v>100.7202882352941</v>
      </c>
      <c r="F69" s="110">
        <f>IF(F67=0,,F68/F67*100)</f>
        <v>0</v>
      </c>
      <c r="G69" s="110">
        <f>IF(G68=0,,G68/G67*100)</f>
        <v>0</v>
      </c>
      <c r="H69" s="110">
        <f>IF(H68=0,,H68/H67*100)</f>
        <v>87.80743076923076</v>
      </c>
    </row>
    <row r="70" spans="1:8" ht="17.25" customHeight="1">
      <c r="A70" s="106" t="s">
        <v>1288</v>
      </c>
      <c r="B70" s="401" t="s">
        <v>1474</v>
      </c>
      <c r="C70" s="404" t="s">
        <v>1428</v>
      </c>
      <c r="D70" s="407" t="s">
        <v>1478</v>
      </c>
      <c r="E70" s="110">
        <f>SUM(E48)</f>
        <v>18550</v>
      </c>
      <c r="F70" s="110"/>
      <c r="G70" s="110"/>
      <c r="H70" s="110">
        <f>SUM(E70:G70)</f>
        <v>18550</v>
      </c>
    </row>
    <row r="71" spans="1:8" ht="17.25" customHeight="1">
      <c r="A71" s="106" t="s">
        <v>1290</v>
      </c>
      <c r="B71" s="402"/>
      <c r="C71" s="405"/>
      <c r="D71" s="408"/>
      <c r="E71" s="110">
        <f>SUM(F48)</f>
        <v>12725.439999999999</v>
      </c>
      <c r="F71" s="110"/>
      <c r="G71" s="110"/>
      <c r="H71" s="110">
        <f>SUM(E71:G71)</f>
        <v>12725.439999999999</v>
      </c>
    </row>
    <row r="72" spans="1:8" ht="17.25" customHeight="1">
      <c r="A72" s="106" t="s">
        <v>1291</v>
      </c>
      <c r="B72" s="403"/>
      <c r="C72" s="406"/>
      <c r="D72" s="409"/>
      <c r="E72" s="110">
        <f>IF(E71=0,,E71/E70*100)</f>
        <v>68.60075471698113</v>
      </c>
      <c r="F72" s="110">
        <f>IF(F71=0,,F71/F70*100)</f>
        <v>0</v>
      </c>
      <c r="G72" s="110">
        <f>IF(G71=0,,G71/G70*100)</f>
        <v>0</v>
      </c>
      <c r="H72" s="110">
        <f>IF(H71=0,,H71/H70*100)</f>
        <v>68.60075471698113</v>
      </c>
    </row>
    <row r="73" spans="1:8" ht="17.25" customHeight="1">
      <c r="A73" s="106" t="s">
        <v>1288</v>
      </c>
      <c r="B73" s="401" t="s">
        <v>1476</v>
      </c>
      <c r="C73" s="404" t="s">
        <v>1428</v>
      </c>
      <c r="D73" s="407" t="s">
        <v>351</v>
      </c>
      <c r="E73" s="110">
        <f>SUM(E57)</f>
        <v>0</v>
      </c>
      <c r="F73" s="110"/>
      <c r="G73" s="110"/>
      <c r="H73" s="110">
        <f>SUM(E73:G73)</f>
        <v>0</v>
      </c>
    </row>
    <row r="74" spans="1:8" ht="17.25" customHeight="1">
      <c r="A74" s="106" t="s">
        <v>1290</v>
      </c>
      <c r="B74" s="402"/>
      <c r="C74" s="405"/>
      <c r="D74" s="408"/>
      <c r="E74" s="110">
        <f>SUM(F57)</f>
        <v>0</v>
      </c>
      <c r="F74" s="110"/>
      <c r="G74" s="110"/>
      <c r="H74" s="110">
        <f>SUM(E74:G74)</f>
        <v>0</v>
      </c>
    </row>
    <row r="75" spans="1:8" ht="17.25" customHeight="1">
      <c r="A75" s="106" t="s">
        <v>1291</v>
      </c>
      <c r="B75" s="403"/>
      <c r="C75" s="406"/>
      <c r="D75" s="409"/>
      <c r="E75" s="110">
        <f>IF(E73=0,,E74/E73*100)</f>
        <v>0</v>
      </c>
      <c r="F75" s="110">
        <f>IF(F74=0,,F74/F73*100)</f>
        <v>0</v>
      </c>
      <c r="G75" s="110">
        <f>IF(G74=0,,G74/G73*100)</f>
        <v>0</v>
      </c>
      <c r="H75" s="110">
        <f>IF(H73=0,,H74/H73*100)</f>
        <v>0</v>
      </c>
    </row>
    <row r="76" spans="1:8" ht="17.25" customHeight="1">
      <c r="A76" s="111" t="s">
        <v>1288</v>
      </c>
      <c r="B76" s="112"/>
      <c r="C76" s="111"/>
      <c r="D76" s="48" t="s">
        <v>985</v>
      </c>
      <c r="E76" s="113">
        <f aca="true" t="shared" si="2" ref="E76:G77">SUM(E73,E70,E67)</f>
        <v>188550</v>
      </c>
      <c r="F76" s="113">
        <f t="shared" si="2"/>
        <v>25000</v>
      </c>
      <c r="G76" s="113">
        <f t="shared" si="2"/>
        <v>0</v>
      </c>
      <c r="H76" s="113">
        <f>SUM(E76:G76)</f>
        <v>213550</v>
      </c>
    </row>
    <row r="77" spans="1:8" ht="17.25" customHeight="1">
      <c r="A77" s="111" t="s">
        <v>1290</v>
      </c>
      <c r="B77" s="112"/>
      <c r="C77" s="111"/>
      <c r="D77" s="48" t="s">
        <v>986</v>
      </c>
      <c r="E77" s="113">
        <f t="shared" si="2"/>
        <v>183949.93</v>
      </c>
      <c r="F77" s="113">
        <f t="shared" si="2"/>
        <v>0</v>
      </c>
      <c r="G77" s="113">
        <f t="shared" si="2"/>
        <v>0</v>
      </c>
      <c r="H77" s="113">
        <f>SUM(E77:G77)</f>
        <v>183949.93</v>
      </c>
    </row>
    <row r="78" spans="1:8" ht="17.25" customHeight="1">
      <c r="A78" s="111" t="s">
        <v>1291</v>
      </c>
      <c r="B78" s="112"/>
      <c r="C78" s="111"/>
      <c r="D78" s="48" t="s">
        <v>1292</v>
      </c>
      <c r="E78" s="113">
        <f>IF(E77=0,,E77/E76*100)</f>
        <v>97.56029169981437</v>
      </c>
      <c r="F78" s="113">
        <f>IF(F76=0,,F77/F76*100)</f>
        <v>0</v>
      </c>
      <c r="G78" s="113">
        <f>IF(G77=0,,G77/G76*100)</f>
        <v>0</v>
      </c>
      <c r="H78" s="113">
        <f>IF(H77=0,,H77/H76*100)</f>
        <v>86.13904472020604</v>
      </c>
    </row>
    <row r="79" spans="1:7" ht="8.25">
      <c r="A79" s="115"/>
      <c r="B79" s="52"/>
      <c r="C79" s="51"/>
      <c r="D79" s="115"/>
      <c r="E79" s="115"/>
      <c r="F79" s="115"/>
      <c r="G79" s="116"/>
    </row>
    <row r="80" spans="1:7" ht="8.25">
      <c r="A80" s="115" t="s">
        <v>1288</v>
      </c>
      <c r="B80" s="52" t="s">
        <v>985</v>
      </c>
      <c r="C80" s="51"/>
      <c r="D80" s="115"/>
      <c r="E80" s="115"/>
      <c r="F80" s="115"/>
      <c r="G80" s="116"/>
    </row>
    <row r="81" spans="1:7" ht="8.25">
      <c r="A81" s="115" t="s">
        <v>1290</v>
      </c>
      <c r="B81" s="52" t="s">
        <v>986</v>
      </c>
      <c r="C81" s="51"/>
      <c r="D81" s="115"/>
      <c r="E81" s="115"/>
      <c r="F81" s="115"/>
      <c r="G81" s="116"/>
    </row>
    <row r="82" spans="1:7" ht="8.25">
      <c r="A82" s="115" t="s">
        <v>1291</v>
      </c>
      <c r="B82" s="52" t="s">
        <v>1292</v>
      </c>
      <c r="C82" s="51"/>
      <c r="D82" s="115"/>
      <c r="E82" s="115"/>
      <c r="F82" s="115"/>
      <c r="G82" s="116"/>
    </row>
    <row r="83" spans="1:7" ht="8.25">
      <c r="A83" s="115"/>
      <c r="B83" s="52"/>
      <c r="C83" s="51"/>
      <c r="D83" s="115"/>
      <c r="E83" s="115"/>
      <c r="F83" s="115"/>
      <c r="G83" s="116"/>
    </row>
    <row r="84" spans="1:7" ht="8.25">
      <c r="A84" s="382" t="s">
        <v>1414</v>
      </c>
      <c r="B84" s="382"/>
      <c r="C84" s="382"/>
      <c r="D84" s="382"/>
      <c r="E84" s="382"/>
      <c r="F84" s="382"/>
      <c r="G84" s="382"/>
    </row>
    <row r="85" spans="1:8" ht="8.25">
      <c r="A85" s="384" t="s">
        <v>42</v>
      </c>
      <c r="B85" s="385"/>
      <c r="C85" s="385"/>
      <c r="D85" s="385"/>
      <c r="E85" s="385"/>
      <c r="F85" s="385"/>
      <c r="G85" s="385"/>
      <c r="H85" s="424"/>
    </row>
    <row r="86" spans="1:8" ht="8.25">
      <c r="A86" s="385"/>
      <c r="B86" s="385"/>
      <c r="C86" s="385"/>
      <c r="D86" s="385"/>
      <c r="E86" s="385"/>
      <c r="F86" s="385"/>
      <c r="G86" s="385"/>
      <c r="H86" s="424"/>
    </row>
    <row r="87" spans="1:8" ht="21" customHeight="1">
      <c r="A87" s="385"/>
      <c r="B87" s="385"/>
      <c r="C87" s="385"/>
      <c r="D87" s="385"/>
      <c r="E87" s="385"/>
      <c r="F87" s="385"/>
      <c r="G87" s="385"/>
      <c r="H87" s="424"/>
    </row>
    <row r="88" spans="1:8" ht="12" customHeight="1">
      <c r="A88" s="385"/>
      <c r="B88" s="385"/>
      <c r="C88" s="385"/>
      <c r="D88" s="385"/>
      <c r="E88" s="385"/>
      <c r="F88" s="385"/>
      <c r="G88" s="385"/>
      <c r="H88" s="424"/>
    </row>
    <row r="91" spans="1:5" ht="8.25">
      <c r="A91" s="396" t="s">
        <v>1428</v>
      </c>
      <c r="B91" s="396"/>
      <c r="C91" s="396" t="s">
        <v>352</v>
      </c>
      <c r="D91" s="396"/>
      <c r="E91" s="396"/>
    </row>
    <row r="92" spans="1:5" ht="8.25">
      <c r="A92" s="117" t="s">
        <v>1293</v>
      </c>
      <c r="B92" s="117"/>
      <c r="C92" s="396" t="s">
        <v>353</v>
      </c>
      <c r="D92" s="396"/>
      <c r="E92" s="396"/>
    </row>
    <row r="93" spans="1:5" ht="8.25">
      <c r="A93" s="396" t="s">
        <v>1294</v>
      </c>
      <c r="B93" s="396"/>
      <c r="C93" s="396" t="s">
        <v>1236</v>
      </c>
      <c r="D93" s="396"/>
      <c r="E93" s="396"/>
    </row>
    <row r="94" spans="1:5" ht="8.25">
      <c r="A94" s="117" t="s">
        <v>1295</v>
      </c>
      <c r="B94" s="117" t="s">
        <v>1296</v>
      </c>
      <c r="C94" s="396" t="s">
        <v>1480</v>
      </c>
      <c r="D94" s="396"/>
      <c r="E94" s="396"/>
    </row>
    <row r="95" spans="1:8" ht="8.25">
      <c r="A95" s="397" t="s">
        <v>1297</v>
      </c>
      <c r="B95" s="397"/>
      <c r="C95" s="397"/>
      <c r="D95" s="398" t="s">
        <v>987</v>
      </c>
      <c r="E95" s="398"/>
      <c r="F95" s="398"/>
      <c r="G95" s="398"/>
      <c r="H95" s="398"/>
    </row>
    <row r="96" spans="1:8" ht="8.25">
      <c r="A96" s="396" t="s">
        <v>1298</v>
      </c>
      <c r="B96" s="396"/>
      <c r="C96" s="396"/>
      <c r="D96" s="394">
        <v>205</v>
      </c>
      <c r="E96" s="399"/>
      <c r="F96" s="399"/>
      <c r="G96" s="399"/>
      <c r="H96" s="399"/>
    </row>
    <row r="97" spans="1:8" ht="8.25">
      <c r="A97" s="396" t="s">
        <v>1299</v>
      </c>
      <c r="B97" s="396"/>
      <c r="C97" s="396"/>
      <c r="D97" s="394">
        <v>190</v>
      </c>
      <c r="E97" s="399"/>
      <c r="F97" s="399"/>
      <c r="G97" s="399"/>
      <c r="H97" s="399"/>
    </row>
    <row r="98" spans="1:8" ht="8.25">
      <c r="A98" s="396" t="s">
        <v>1416</v>
      </c>
      <c r="B98" s="396"/>
      <c r="C98" s="396"/>
      <c r="D98" s="395">
        <f>IF(D96=0,,D97/D96*100)</f>
        <v>92.6829268292683</v>
      </c>
      <c r="E98" s="426"/>
      <c r="F98" s="426"/>
      <c r="G98" s="426"/>
      <c r="H98" s="426"/>
    </row>
    <row r="99" spans="1:5" ht="8.25">
      <c r="A99" s="121"/>
      <c r="B99" s="121"/>
      <c r="C99" s="121"/>
      <c r="D99" s="121"/>
      <c r="E99" s="121"/>
    </row>
    <row r="100" spans="1:5" ht="8.25">
      <c r="A100" s="117" t="s">
        <v>1295</v>
      </c>
      <c r="B100" s="117" t="s">
        <v>1296</v>
      </c>
      <c r="C100" s="396" t="s">
        <v>1481</v>
      </c>
      <c r="D100" s="396"/>
      <c r="E100" s="396"/>
    </row>
    <row r="101" spans="1:8" ht="8.25">
      <c r="A101" s="396" t="s">
        <v>1298</v>
      </c>
      <c r="B101" s="396"/>
      <c r="C101" s="396"/>
      <c r="D101" s="394">
        <v>360</v>
      </c>
      <c r="E101" s="399"/>
      <c r="F101" s="399"/>
      <c r="G101" s="399"/>
      <c r="H101" s="399"/>
    </row>
    <row r="102" spans="1:8" ht="8.25">
      <c r="A102" s="396" t="s">
        <v>1299</v>
      </c>
      <c r="B102" s="396"/>
      <c r="C102" s="396"/>
      <c r="D102" s="394">
        <v>500</v>
      </c>
      <c r="E102" s="399"/>
      <c r="F102" s="399"/>
      <c r="G102" s="399"/>
      <c r="H102" s="399"/>
    </row>
    <row r="103" spans="1:8" ht="8.25">
      <c r="A103" s="396" t="s">
        <v>1416</v>
      </c>
      <c r="B103" s="396"/>
      <c r="C103" s="396"/>
      <c r="D103" s="395">
        <f>IF(D101=0,,D102/D101*100)</f>
        <v>138.88888888888889</v>
      </c>
      <c r="E103" s="426"/>
      <c r="F103" s="426"/>
      <c r="G103" s="426"/>
      <c r="H103" s="426"/>
    </row>
    <row r="104" spans="1:5" ht="8.25">
      <c r="A104" s="121"/>
      <c r="B104" s="121"/>
      <c r="C104" s="121"/>
      <c r="D104" s="121"/>
      <c r="E104" s="121"/>
    </row>
    <row r="105" spans="1:5" ht="8.25">
      <c r="A105" s="117" t="s">
        <v>1295</v>
      </c>
      <c r="B105" s="117" t="s">
        <v>1296</v>
      </c>
      <c r="C105" s="396" t="s">
        <v>1482</v>
      </c>
      <c r="D105" s="396"/>
      <c r="E105" s="396"/>
    </row>
    <row r="106" spans="1:8" ht="8.25">
      <c r="A106" s="396" t="s">
        <v>1298</v>
      </c>
      <c r="B106" s="396"/>
      <c r="C106" s="396"/>
      <c r="D106" s="394">
        <v>200</v>
      </c>
      <c r="E106" s="399"/>
      <c r="F106" s="399"/>
      <c r="G106" s="399"/>
      <c r="H106" s="399"/>
    </row>
    <row r="107" spans="1:8" ht="8.25">
      <c r="A107" s="396" t="s">
        <v>1299</v>
      </c>
      <c r="B107" s="396"/>
      <c r="C107" s="396"/>
      <c r="D107" s="394">
        <v>210</v>
      </c>
      <c r="E107" s="399"/>
      <c r="F107" s="399"/>
      <c r="G107" s="399"/>
      <c r="H107" s="399"/>
    </row>
    <row r="108" spans="1:8" ht="8.25">
      <c r="A108" s="396" t="s">
        <v>1416</v>
      </c>
      <c r="B108" s="396"/>
      <c r="C108" s="396"/>
      <c r="D108" s="395">
        <f>IF(D106=0,,D107/D106*100)</f>
        <v>105</v>
      </c>
      <c r="E108" s="426"/>
      <c r="F108" s="426"/>
      <c r="G108" s="426"/>
      <c r="H108" s="426"/>
    </row>
    <row r="110" spans="1:7" ht="8.25">
      <c r="A110" s="382" t="s">
        <v>1414</v>
      </c>
      <c r="B110" s="382"/>
      <c r="C110" s="382"/>
      <c r="D110" s="382"/>
      <c r="E110" s="382"/>
      <c r="F110" s="382"/>
      <c r="G110" s="382"/>
    </row>
    <row r="111" spans="1:8" ht="8.25" customHeight="1">
      <c r="A111" s="384" t="s">
        <v>92</v>
      </c>
      <c r="B111" s="385"/>
      <c r="C111" s="385"/>
      <c r="D111" s="385"/>
      <c r="E111" s="385"/>
      <c r="F111" s="385"/>
      <c r="G111" s="385"/>
      <c r="H111" s="424"/>
    </row>
    <row r="112" spans="1:8" ht="15" customHeight="1">
      <c r="A112" s="385"/>
      <c r="B112" s="385"/>
      <c r="C112" s="385"/>
      <c r="D112" s="385"/>
      <c r="E112" s="385"/>
      <c r="F112" s="385"/>
      <c r="G112" s="385"/>
      <c r="H112" s="424"/>
    </row>
    <row r="113" spans="1:8" ht="8.25" customHeight="1">
      <c r="A113" s="385"/>
      <c r="B113" s="385"/>
      <c r="C113" s="385"/>
      <c r="D113" s="385"/>
      <c r="E113" s="385"/>
      <c r="F113" s="385"/>
      <c r="G113" s="385"/>
      <c r="H113" s="424"/>
    </row>
    <row r="114" spans="1:8" ht="8.25" customHeight="1">
      <c r="A114" s="385"/>
      <c r="B114" s="385"/>
      <c r="C114" s="385"/>
      <c r="D114" s="385"/>
      <c r="E114" s="385"/>
      <c r="F114" s="385"/>
      <c r="G114" s="385"/>
      <c r="H114" s="424"/>
    </row>
    <row r="116" spans="1:5" ht="8.25">
      <c r="A116" s="396" t="s">
        <v>1428</v>
      </c>
      <c r="B116" s="396"/>
      <c r="C116" s="396" t="s">
        <v>1478</v>
      </c>
      <c r="D116" s="396"/>
      <c r="E116" s="396"/>
    </row>
    <row r="117" spans="1:5" ht="8.25">
      <c r="A117" s="117" t="s">
        <v>1293</v>
      </c>
      <c r="B117" s="117"/>
      <c r="C117" s="396" t="s">
        <v>1483</v>
      </c>
      <c r="D117" s="396"/>
      <c r="E117" s="396"/>
    </row>
    <row r="118" spans="1:5" ht="8.25">
      <c r="A118" s="396" t="s">
        <v>1294</v>
      </c>
      <c r="B118" s="396"/>
      <c r="C118" s="396" t="s">
        <v>1236</v>
      </c>
      <c r="D118" s="396"/>
      <c r="E118" s="396"/>
    </row>
    <row r="119" spans="1:5" ht="8.25">
      <c r="A119" s="117" t="s">
        <v>1295</v>
      </c>
      <c r="B119" s="117" t="s">
        <v>1296</v>
      </c>
      <c r="C119" s="396" t="s">
        <v>1484</v>
      </c>
      <c r="D119" s="396"/>
      <c r="E119" s="396"/>
    </row>
    <row r="120" spans="1:8" ht="8.25">
      <c r="A120" s="397" t="s">
        <v>1297</v>
      </c>
      <c r="B120" s="397"/>
      <c r="C120" s="397"/>
      <c r="D120" s="398" t="s">
        <v>987</v>
      </c>
      <c r="E120" s="398"/>
      <c r="F120" s="398"/>
      <c r="G120" s="398"/>
      <c r="H120" s="398"/>
    </row>
    <row r="121" spans="1:8" ht="8.25">
      <c r="A121" s="396" t="s">
        <v>1298</v>
      </c>
      <c r="B121" s="396"/>
      <c r="C121" s="396"/>
      <c r="D121" s="394">
        <v>30</v>
      </c>
      <c r="E121" s="399"/>
      <c r="F121" s="399"/>
      <c r="G121" s="399"/>
      <c r="H121" s="399"/>
    </row>
    <row r="122" spans="1:8" ht="8.25">
      <c r="A122" s="396" t="s">
        <v>1299</v>
      </c>
      <c r="B122" s="396"/>
      <c r="C122" s="396"/>
      <c r="D122" s="394">
        <v>29</v>
      </c>
      <c r="E122" s="399"/>
      <c r="F122" s="399"/>
      <c r="G122" s="399"/>
      <c r="H122" s="399"/>
    </row>
    <row r="123" spans="1:8" ht="8.25">
      <c r="A123" s="396" t="s">
        <v>1416</v>
      </c>
      <c r="B123" s="396"/>
      <c r="C123" s="396"/>
      <c r="D123" s="395">
        <f>IF(D121=0,,D122/D121*100)</f>
        <v>96.66666666666667</v>
      </c>
      <c r="E123" s="426"/>
      <c r="F123" s="426"/>
      <c r="G123" s="426"/>
      <c r="H123" s="426"/>
    </row>
    <row r="124" spans="1:5" ht="8.25">
      <c r="A124" s="121"/>
      <c r="B124" s="121"/>
      <c r="C124" s="121"/>
      <c r="D124" s="121"/>
      <c r="E124" s="121"/>
    </row>
    <row r="125" spans="1:5" ht="8.25">
      <c r="A125" s="117" t="s">
        <v>1295</v>
      </c>
      <c r="B125" s="117" t="s">
        <v>1296</v>
      </c>
      <c r="C125" s="396" t="s">
        <v>1481</v>
      </c>
      <c r="D125" s="396"/>
      <c r="E125" s="396"/>
    </row>
    <row r="126" spans="1:8" ht="8.25">
      <c r="A126" s="396" t="s">
        <v>1303</v>
      </c>
      <c r="B126" s="396"/>
      <c r="C126" s="396"/>
      <c r="D126" s="394">
        <v>2000</v>
      </c>
      <c r="E126" s="399"/>
      <c r="F126" s="399"/>
      <c r="G126" s="399"/>
      <c r="H126" s="399"/>
    </row>
    <row r="127" spans="1:8" ht="8.25">
      <c r="A127" s="396" t="s">
        <v>1299</v>
      </c>
      <c r="B127" s="396"/>
      <c r="C127" s="396"/>
      <c r="D127" s="394">
        <v>2500</v>
      </c>
      <c r="E127" s="399"/>
      <c r="F127" s="399"/>
      <c r="G127" s="399"/>
      <c r="H127" s="399"/>
    </row>
    <row r="128" spans="1:8" ht="8.25">
      <c r="A128" s="396" t="s">
        <v>1416</v>
      </c>
      <c r="B128" s="396"/>
      <c r="C128" s="396"/>
      <c r="D128" s="395">
        <f>IF(D126=0,,D127/D126*100)</f>
        <v>125</v>
      </c>
      <c r="E128" s="426"/>
      <c r="F128" s="426"/>
      <c r="G128" s="426"/>
      <c r="H128" s="426"/>
    </row>
    <row r="129" spans="1:8" ht="8.25">
      <c r="A129" s="396"/>
      <c r="B129" s="396"/>
      <c r="C129" s="396"/>
      <c r="D129" s="394"/>
      <c r="E129" s="399"/>
      <c r="F129" s="399"/>
      <c r="G129" s="399"/>
      <c r="H129" s="399"/>
    </row>
    <row r="130" spans="4:5" ht="8.25">
      <c r="D130" s="121"/>
      <c r="E130" s="121"/>
    </row>
    <row r="131" spans="1:7" ht="8.25">
      <c r="A131" s="382" t="s">
        <v>1414</v>
      </c>
      <c r="B131" s="382"/>
      <c r="C131" s="382"/>
      <c r="D131" s="382"/>
      <c r="E131" s="382"/>
      <c r="F131" s="382"/>
      <c r="G131" s="382"/>
    </row>
    <row r="132" spans="1:8" ht="8.25" customHeight="1">
      <c r="A132" s="384" t="s">
        <v>93</v>
      </c>
      <c r="B132" s="385"/>
      <c r="C132" s="385"/>
      <c r="D132" s="385"/>
      <c r="E132" s="385"/>
      <c r="F132" s="385"/>
      <c r="G132" s="385"/>
      <c r="H132" s="424"/>
    </row>
    <row r="133" spans="1:8" ht="17.25" customHeight="1">
      <c r="A133" s="385"/>
      <c r="B133" s="385"/>
      <c r="C133" s="385"/>
      <c r="D133" s="385"/>
      <c r="E133" s="385"/>
      <c r="F133" s="385"/>
      <c r="G133" s="385"/>
      <c r="H133" s="424"/>
    </row>
    <row r="134" spans="1:8" ht="8.25" customHeight="1">
      <c r="A134" s="385"/>
      <c r="B134" s="385"/>
      <c r="C134" s="385"/>
      <c r="D134" s="385"/>
      <c r="E134" s="385"/>
      <c r="F134" s="385"/>
      <c r="G134" s="385"/>
      <c r="H134" s="424"/>
    </row>
    <row r="135" spans="1:8" ht="8.25" customHeight="1">
      <c r="A135" s="385"/>
      <c r="B135" s="385"/>
      <c r="C135" s="385"/>
      <c r="D135" s="385"/>
      <c r="E135" s="385"/>
      <c r="F135" s="385"/>
      <c r="G135" s="385"/>
      <c r="H135" s="424"/>
    </row>
    <row r="137" spans="1:6" ht="8.25">
      <c r="A137" s="434" t="s">
        <v>1428</v>
      </c>
      <c r="B137" s="434"/>
      <c r="C137" s="434" t="s">
        <v>351</v>
      </c>
      <c r="D137" s="434"/>
      <c r="E137" s="434"/>
      <c r="F137" s="434"/>
    </row>
    <row r="138" spans="1:6" ht="8.25">
      <c r="A138" s="55" t="s">
        <v>1293</v>
      </c>
      <c r="B138" s="55"/>
      <c r="C138" s="434" t="s">
        <v>245</v>
      </c>
      <c r="D138" s="434"/>
      <c r="E138" s="434"/>
      <c r="F138" s="434"/>
    </row>
    <row r="139" spans="1:6" ht="8.25">
      <c r="A139" s="434" t="s">
        <v>1294</v>
      </c>
      <c r="B139" s="434"/>
      <c r="C139" s="434" t="s">
        <v>1236</v>
      </c>
      <c r="D139" s="434"/>
      <c r="E139" s="434"/>
      <c r="F139" s="434"/>
    </row>
    <row r="140" spans="1:6" ht="8.25">
      <c r="A140" s="55" t="s">
        <v>1295</v>
      </c>
      <c r="B140" s="57" t="s">
        <v>1296</v>
      </c>
      <c r="C140" s="434" t="s">
        <v>354</v>
      </c>
      <c r="D140" s="434"/>
      <c r="E140" s="434"/>
      <c r="F140" s="434"/>
    </row>
    <row r="141" spans="1:8" ht="8.25" customHeight="1">
      <c r="A141" s="437" t="s">
        <v>1297</v>
      </c>
      <c r="B141" s="437"/>
      <c r="C141" s="438" t="s">
        <v>987</v>
      </c>
      <c r="D141" s="438"/>
      <c r="E141" s="436"/>
      <c r="F141" s="436"/>
      <c r="G141" s="436"/>
      <c r="H141" s="436"/>
    </row>
    <row r="142" spans="1:8" ht="9.75" customHeight="1">
      <c r="A142" s="434" t="s">
        <v>1298</v>
      </c>
      <c r="B142" s="434"/>
      <c r="C142" s="435">
        <v>0</v>
      </c>
      <c r="D142" s="435"/>
      <c r="E142" s="436"/>
      <c r="F142" s="436"/>
      <c r="G142" s="436"/>
      <c r="H142" s="436"/>
    </row>
    <row r="143" spans="1:8" ht="9.75" customHeight="1">
      <c r="A143" s="434" t="s">
        <v>1299</v>
      </c>
      <c r="B143" s="434"/>
      <c r="C143" s="435">
        <v>0</v>
      </c>
      <c r="D143" s="435"/>
      <c r="E143" s="436"/>
      <c r="F143" s="436"/>
      <c r="G143" s="436"/>
      <c r="H143" s="436"/>
    </row>
    <row r="144" spans="1:8" ht="9.75" customHeight="1">
      <c r="A144" s="434" t="s">
        <v>1416</v>
      </c>
      <c r="B144" s="434"/>
      <c r="C144" s="435">
        <v>0</v>
      </c>
      <c r="D144" s="435"/>
      <c r="E144" s="436"/>
      <c r="F144" s="436"/>
      <c r="G144" s="436"/>
      <c r="H144" s="436"/>
    </row>
    <row r="146" spans="1:7" ht="8.25">
      <c r="A146" s="382" t="s">
        <v>1414</v>
      </c>
      <c r="B146" s="382"/>
      <c r="C146" s="382"/>
      <c r="D146" s="382"/>
      <c r="E146" s="382"/>
      <c r="F146" s="382"/>
      <c r="G146" s="382"/>
    </row>
    <row r="147" spans="1:8" ht="8.25">
      <c r="A147" s="384" t="s">
        <v>629</v>
      </c>
      <c r="B147" s="385"/>
      <c r="C147" s="385"/>
      <c r="D147" s="385"/>
      <c r="E147" s="385"/>
      <c r="F147" s="385"/>
      <c r="G147" s="385"/>
      <c r="H147" s="424"/>
    </row>
    <row r="148" spans="1:8" ht="8.25">
      <c r="A148" s="385"/>
      <c r="B148" s="385"/>
      <c r="C148" s="385"/>
      <c r="D148" s="385"/>
      <c r="E148" s="385"/>
      <c r="F148" s="385"/>
      <c r="G148" s="385"/>
      <c r="H148" s="424"/>
    </row>
    <row r="149" spans="1:8" ht="8.25">
      <c r="A149" s="385"/>
      <c r="B149" s="385"/>
      <c r="C149" s="385"/>
      <c r="D149" s="385"/>
      <c r="E149" s="385"/>
      <c r="F149" s="385"/>
      <c r="G149" s="385"/>
      <c r="H149" s="424"/>
    </row>
    <row r="150" spans="1:8" ht="8.25">
      <c r="A150" s="385"/>
      <c r="B150" s="385"/>
      <c r="C150" s="385"/>
      <c r="D150" s="385"/>
      <c r="E150" s="385"/>
      <c r="F150" s="385"/>
      <c r="G150" s="385"/>
      <c r="H150" s="424"/>
    </row>
  </sheetData>
  <sheetProtection/>
  <mergeCells count="91">
    <mergeCell ref="A50:H50"/>
    <mergeCell ref="A51:H52"/>
    <mergeCell ref="A60:H60"/>
    <mergeCell ref="A5:C8"/>
    <mergeCell ref="A27:H27"/>
    <mergeCell ref="A28:H29"/>
    <mergeCell ref="B70:B72"/>
    <mergeCell ref="C70:C72"/>
    <mergeCell ref="D70:D72"/>
    <mergeCell ref="A61:H62"/>
    <mergeCell ref="A65:D65"/>
    <mergeCell ref="E65:H65"/>
    <mergeCell ref="B67:B69"/>
    <mergeCell ref="C67:C69"/>
    <mergeCell ref="D67:D69"/>
    <mergeCell ref="A85:H88"/>
    <mergeCell ref="A91:B91"/>
    <mergeCell ref="C91:E91"/>
    <mergeCell ref="C92:E92"/>
    <mergeCell ref="B73:B75"/>
    <mergeCell ref="C73:C75"/>
    <mergeCell ref="D73:D75"/>
    <mergeCell ref="A84:G84"/>
    <mergeCell ref="A96:C96"/>
    <mergeCell ref="A97:C97"/>
    <mergeCell ref="A98:C98"/>
    <mergeCell ref="C100:E100"/>
    <mergeCell ref="A93:B93"/>
    <mergeCell ref="C93:E93"/>
    <mergeCell ref="C94:E94"/>
    <mergeCell ref="A95:C95"/>
    <mergeCell ref="D108:H108"/>
    <mergeCell ref="A103:C103"/>
    <mergeCell ref="C105:E105"/>
    <mergeCell ref="D103:H103"/>
    <mergeCell ref="A106:C106"/>
    <mergeCell ref="A101:C101"/>
    <mergeCell ref="A102:C102"/>
    <mergeCell ref="D101:H101"/>
    <mergeCell ref="D102:H102"/>
    <mergeCell ref="A110:G110"/>
    <mergeCell ref="A111:H114"/>
    <mergeCell ref="A107:C107"/>
    <mergeCell ref="A108:C108"/>
    <mergeCell ref="D95:H95"/>
    <mergeCell ref="D96:H96"/>
    <mergeCell ref="D97:H97"/>
    <mergeCell ref="D98:H98"/>
    <mergeCell ref="D106:H106"/>
    <mergeCell ref="D107:H107"/>
    <mergeCell ref="A123:C123"/>
    <mergeCell ref="C117:E117"/>
    <mergeCell ref="A118:B118"/>
    <mergeCell ref="C118:E118"/>
    <mergeCell ref="C119:E119"/>
    <mergeCell ref="A116:B116"/>
    <mergeCell ref="C116:E116"/>
    <mergeCell ref="D126:H126"/>
    <mergeCell ref="C125:E125"/>
    <mergeCell ref="A126:C126"/>
    <mergeCell ref="D120:H120"/>
    <mergeCell ref="D121:H121"/>
    <mergeCell ref="D122:H122"/>
    <mergeCell ref="D123:H123"/>
    <mergeCell ref="A120:C120"/>
    <mergeCell ref="A121:C121"/>
    <mergeCell ref="A122:C122"/>
    <mergeCell ref="A132:H135"/>
    <mergeCell ref="D127:H127"/>
    <mergeCell ref="D128:H128"/>
    <mergeCell ref="D129:H129"/>
    <mergeCell ref="A131:G131"/>
    <mergeCell ref="A127:C127"/>
    <mergeCell ref="A128:C128"/>
    <mergeCell ref="A129:C129"/>
    <mergeCell ref="C140:F140"/>
    <mergeCell ref="A141:B141"/>
    <mergeCell ref="C141:H141"/>
    <mergeCell ref="A137:B137"/>
    <mergeCell ref="C137:F137"/>
    <mergeCell ref="C138:F138"/>
    <mergeCell ref="A139:B139"/>
    <mergeCell ref="C139:F139"/>
    <mergeCell ref="A146:G146"/>
    <mergeCell ref="A147:H150"/>
    <mergeCell ref="A144:B144"/>
    <mergeCell ref="C144:H144"/>
    <mergeCell ref="A142:B142"/>
    <mergeCell ref="A143:B143"/>
    <mergeCell ref="C142:H142"/>
    <mergeCell ref="C143:H143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A16">
      <selection activeCell="F27" sqref="F27"/>
    </sheetView>
  </sheetViews>
  <sheetFormatPr defaultColWidth="9.140625" defaultRowHeight="12.75"/>
  <cols>
    <col min="1" max="2" width="7.00390625" style="81" customWidth="1"/>
    <col min="3" max="3" width="10.28125" style="81" customWidth="1"/>
    <col min="4" max="4" width="17.7109375" style="81" customWidth="1"/>
    <col min="5" max="7" width="10.140625" style="81" customWidth="1"/>
    <col min="8" max="16384" width="9.140625" style="81" customWidth="1"/>
  </cols>
  <sheetData>
    <row r="2" ht="11.25">
      <c r="A2" s="122" t="s">
        <v>1486</v>
      </c>
    </row>
    <row r="4" spans="1:7" ht="17.2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7.25" customHeight="1">
      <c r="A5" s="415" t="s">
        <v>1485</v>
      </c>
      <c r="B5" s="416"/>
      <c r="C5" s="417"/>
      <c r="D5" s="48" t="s">
        <v>1417</v>
      </c>
      <c r="E5" s="215">
        <f>SUM(E6:E8)</f>
        <v>0</v>
      </c>
      <c r="F5" s="215">
        <f>SUM(F6:F8)</f>
        <v>1800</v>
      </c>
      <c r="G5" s="216">
        <f>SUM(H46)</f>
        <v>0</v>
      </c>
    </row>
    <row r="6" spans="1:7" ht="17.25" customHeight="1">
      <c r="A6" s="418"/>
      <c r="B6" s="419"/>
      <c r="C6" s="420"/>
      <c r="D6" s="69" t="s">
        <v>1284</v>
      </c>
      <c r="E6" s="87">
        <f>SUM(E44)</f>
        <v>0</v>
      </c>
      <c r="F6" s="87">
        <f>SUM(E45)</f>
        <v>0</v>
      </c>
      <c r="G6" s="88">
        <f>SUM(E46)</f>
        <v>0</v>
      </c>
    </row>
    <row r="7" spans="1:7" ht="17.25" customHeight="1">
      <c r="A7" s="418"/>
      <c r="B7" s="419"/>
      <c r="C7" s="420"/>
      <c r="D7" s="69" t="s">
        <v>1285</v>
      </c>
      <c r="E7" s="87">
        <f>SUM(F44)</f>
        <v>0</v>
      </c>
      <c r="F7" s="87">
        <f>SUM(F45)</f>
        <v>1800</v>
      </c>
      <c r="G7" s="88">
        <f>SUM(F46)</f>
        <v>0</v>
      </c>
    </row>
    <row r="8" spans="1:7" ht="17.25" customHeight="1">
      <c r="A8" s="421"/>
      <c r="B8" s="422"/>
      <c r="C8" s="423"/>
      <c r="D8" s="69" t="s">
        <v>1420</v>
      </c>
      <c r="E8" s="87">
        <f>SUM(G44)</f>
        <v>0</v>
      </c>
      <c r="F8" s="87">
        <f>SUM(G45)</f>
        <v>0</v>
      </c>
      <c r="G8" s="88">
        <f>SUM(G46)</f>
        <v>0</v>
      </c>
    </row>
    <row r="9" ht="17.25" customHeight="1"/>
    <row r="10" ht="17.25" customHeight="1"/>
    <row r="11" spans="1:8" ht="17.25" customHeight="1">
      <c r="A11" s="89" t="s">
        <v>1487</v>
      </c>
      <c r="B11" s="90"/>
      <c r="C11" s="91"/>
      <c r="D11" s="92"/>
      <c r="E11" s="93">
        <f>SUM(E17,E29)</f>
        <v>0</v>
      </c>
      <c r="F11" s="93">
        <f>SUM(F17,F29)</f>
        <v>1800</v>
      </c>
      <c r="G11" s="93">
        <f>SUM(G17,G29)</f>
        <v>0</v>
      </c>
      <c r="H11" s="93">
        <f>SUM(H17,H29)</f>
        <v>0</v>
      </c>
    </row>
    <row r="12" spans="1:8" ht="17.25" customHeight="1">
      <c r="A12" s="40"/>
      <c r="B12" s="41" t="s">
        <v>1488</v>
      </c>
      <c r="C12" s="42" t="s">
        <v>1428</v>
      </c>
      <c r="D12" s="94" t="s">
        <v>1489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17.25" customHeight="1">
      <c r="A13" s="95" t="s">
        <v>1421</v>
      </c>
      <c r="B13" s="96" t="s">
        <v>1422</v>
      </c>
      <c r="C13" s="97" t="s">
        <v>1423</v>
      </c>
      <c r="D13" s="98" t="s">
        <v>1413</v>
      </c>
      <c r="E13" s="99"/>
      <c r="F13" s="99"/>
      <c r="G13" s="99"/>
      <c r="H13" s="99"/>
    </row>
    <row r="14" spans="1:8" ht="17.25" customHeight="1">
      <c r="A14" s="37" t="s">
        <v>1424</v>
      </c>
      <c r="B14" s="37" t="s">
        <v>1425</v>
      </c>
      <c r="C14" s="14" t="s">
        <v>1426</v>
      </c>
      <c r="D14" s="38" t="s">
        <v>1427</v>
      </c>
      <c r="E14" s="100">
        <f>SUM(E15:E16)</f>
        <v>0</v>
      </c>
      <c r="F14" s="100">
        <f>SUM(F15:F16)</f>
        <v>0</v>
      </c>
      <c r="G14" s="100">
        <f>SUM(G15:G16)</f>
        <v>0</v>
      </c>
      <c r="H14" s="100">
        <f>IF(E14=0,,F14/E14*100)</f>
        <v>0</v>
      </c>
    </row>
    <row r="15" spans="1:8" ht="17.25" customHeight="1">
      <c r="A15" s="60">
        <v>713</v>
      </c>
      <c r="B15" s="73" t="s">
        <v>1490</v>
      </c>
      <c r="C15" s="32" t="s">
        <v>1639</v>
      </c>
      <c r="D15" s="33" t="s">
        <v>1162</v>
      </c>
      <c r="E15" s="45">
        <v>0</v>
      </c>
      <c r="F15" s="45">
        <v>0</v>
      </c>
      <c r="G15" s="45">
        <v>0</v>
      </c>
      <c r="H15" s="102">
        <f>IF(E15=0,,F15/E15*100)</f>
        <v>0</v>
      </c>
    </row>
    <row r="16" spans="1:8" ht="17.25" customHeight="1">
      <c r="A16" s="32"/>
      <c r="B16" s="21" t="s">
        <v>1491</v>
      </c>
      <c r="C16" s="20" t="s">
        <v>1639</v>
      </c>
      <c r="D16" s="33"/>
      <c r="E16" s="45"/>
      <c r="F16" s="45"/>
      <c r="G16" s="45"/>
      <c r="H16" s="45">
        <f>IF(E16=0,,F16/E16*100)</f>
        <v>0</v>
      </c>
    </row>
    <row r="17" spans="1:8" ht="17.25" customHeight="1">
      <c r="A17" s="48"/>
      <c r="B17" s="103"/>
      <c r="C17" s="104"/>
      <c r="D17" s="48" t="s">
        <v>1417</v>
      </c>
      <c r="E17" s="50">
        <f>SUM(E14)</f>
        <v>0</v>
      </c>
      <c r="F17" s="50">
        <f>SUM(F14)</f>
        <v>0</v>
      </c>
      <c r="G17" s="50">
        <f>SUM(G14)</f>
        <v>0</v>
      </c>
      <c r="H17" s="50">
        <f>IF(E17=0,,F17/E17*100)</f>
        <v>0</v>
      </c>
    </row>
    <row r="18" spans="1:8" ht="17.25" customHeight="1">
      <c r="A18" s="58"/>
      <c r="B18" s="59"/>
      <c r="C18" s="60"/>
      <c r="D18" s="61"/>
      <c r="E18" s="58"/>
      <c r="F18" s="58"/>
      <c r="G18" s="58"/>
      <c r="H18" s="58"/>
    </row>
    <row r="19" spans="1:8" ht="8.25">
      <c r="A19" s="382" t="s">
        <v>1692</v>
      </c>
      <c r="B19" s="382"/>
      <c r="C19" s="382"/>
      <c r="D19" s="382"/>
      <c r="E19" s="382"/>
      <c r="F19" s="382"/>
      <c r="G19" s="382"/>
      <c r="H19" s="383"/>
    </row>
    <row r="20" spans="1:8" ht="8.25">
      <c r="A20" s="384" t="s">
        <v>1348</v>
      </c>
      <c r="B20" s="385"/>
      <c r="C20" s="385"/>
      <c r="D20" s="385"/>
      <c r="E20" s="385"/>
      <c r="F20" s="385"/>
      <c r="G20" s="385"/>
      <c r="H20" s="385"/>
    </row>
    <row r="21" spans="1:8" ht="17.25" customHeight="1">
      <c r="A21" s="385"/>
      <c r="B21" s="385"/>
      <c r="C21" s="385"/>
      <c r="D21" s="385"/>
      <c r="E21" s="385"/>
      <c r="F21" s="385"/>
      <c r="G21" s="385"/>
      <c r="H21" s="385"/>
    </row>
    <row r="22" spans="1:8" ht="17.25" customHeight="1">
      <c r="A22" s="58"/>
      <c r="B22" s="59"/>
      <c r="C22" s="60"/>
      <c r="D22" s="61"/>
      <c r="E22" s="58"/>
      <c r="F22" s="58"/>
      <c r="G22" s="58"/>
      <c r="H22" s="58"/>
    </row>
    <row r="23" spans="1:8" ht="17.25" customHeight="1">
      <c r="A23" s="40"/>
      <c r="B23" s="41" t="s">
        <v>1492</v>
      </c>
      <c r="C23" s="42" t="s">
        <v>1428</v>
      </c>
      <c r="D23" s="94" t="s">
        <v>1269</v>
      </c>
      <c r="E23" s="40" t="s">
        <v>1415</v>
      </c>
      <c r="F23" s="40" t="s">
        <v>983</v>
      </c>
      <c r="G23" s="40" t="s">
        <v>984</v>
      </c>
      <c r="H23" s="40" t="s">
        <v>1416</v>
      </c>
    </row>
    <row r="24" spans="1:8" ht="17.25" customHeight="1">
      <c r="A24" s="95" t="s">
        <v>1421</v>
      </c>
      <c r="B24" s="96" t="s">
        <v>1422</v>
      </c>
      <c r="C24" s="97" t="s">
        <v>1423</v>
      </c>
      <c r="D24" s="98" t="s">
        <v>1413</v>
      </c>
      <c r="E24" s="99"/>
      <c r="F24" s="99"/>
      <c r="G24" s="99"/>
      <c r="H24" s="99"/>
    </row>
    <row r="25" spans="1:8" ht="17.25" customHeight="1">
      <c r="A25" s="37" t="s">
        <v>1424</v>
      </c>
      <c r="B25" s="37" t="s">
        <v>1425</v>
      </c>
      <c r="C25" s="14" t="s">
        <v>1426</v>
      </c>
      <c r="D25" s="38" t="s">
        <v>1427</v>
      </c>
      <c r="E25" s="105">
        <f>SUM(E26:E28)</f>
        <v>0</v>
      </c>
      <c r="F25" s="105">
        <f>SUM(F26:F28)</f>
        <v>1800</v>
      </c>
      <c r="G25" s="105">
        <f>SUM(G26:G28)</f>
        <v>0</v>
      </c>
      <c r="H25" s="105">
        <f>IF(E25=0,,F25/E25*100)</f>
        <v>0</v>
      </c>
    </row>
    <row r="26" spans="1:8" ht="17.25" customHeight="1">
      <c r="A26" s="60">
        <v>635</v>
      </c>
      <c r="B26" s="73" t="s">
        <v>1270</v>
      </c>
      <c r="C26" s="32" t="s">
        <v>1639</v>
      </c>
      <c r="D26" s="61" t="s">
        <v>1443</v>
      </c>
      <c r="E26" s="67"/>
      <c r="F26" s="45"/>
      <c r="G26" s="45"/>
      <c r="H26" s="102">
        <f>IF(E26=0,,F26/E26*100)</f>
        <v>0</v>
      </c>
    </row>
    <row r="27" spans="1:8" ht="17.25" customHeight="1">
      <c r="A27" s="32">
        <v>712</v>
      </c>
      <c r="B27" s="73" t="s">
        <v>1271</v>
      </c>
      <c r="C27" s="32" t="s">
        <v>1639</v>
      </c>
      <c r="D27" s="33" t="s">
        <v>775</v>
      </c>
      <c r="E27" s="67">
        <v>0</v>
      </c>
      <c r="F27" s="45">
        <v>1800</v>
      </c>
      <c r="G27" s="45">
        <v>0</v>
      </c>
      <c r="H27" s="102">
        <f>IF(E27=0,,F27/E27*100)</f>
        <v>0</v>
      </c>
    </row>
    <row r="28" spans="1:8" ht="17.25" customHeight="1">
      <c r="A28" s="32">
        <v>717</v>
      </c>
      <c r="B28" s="73" t="s">
        <v>1272</v>
      </c>
      <c r="C28" s="32" t="s">
        <v>1639</v>
      </c>
      <c r="D28" s="33" t="s">
        <v>1835</v>
      </c>
      <c r="E28" s="67"/>
      <c r="F28" s="45"/>
      <c r="G28" s="45"/>
      <c r="H28" s="102">
        <f>IF(E28=0,,F28/E28*100)</f>
        <v>0</v>
      </c>
    </row>
    <row r="29" spans="1:8" ht="17.25" customHeight="1">
      <c r="A29" s="48"/>
      <c r="B29" s="103"/>
      <c r="C29" s="104" t="s">
        <v>1639</v>
      </c>
      <c r="D29" s="48" t="s">
        <v>1417</v>
      </c>
      <c r="E29" s="50">
        <f>SUM(E25)</f>
        <v>0</v>
      </c>
      <c r="F29" s="50">
        <f>SUM(F25)</f>
        <v>1800</v>
      </c>
      <c r="G29" s="50">
        <f>SUM(G25)</f>
        <v>0</v>
      </c>
      <c r="H29" s="50">
        <f>IF(E29=0,,F29/E29*100)</f>
        <v>0</v>
      </c>
    </row>
    <row r="30" ht="17.25" customHeight="1"/>
    <row r="31" spans="1:8" ht="8.25">
      <c r="A31" s="382" t="s">
        <v>1692</v>
      </c>
      <c r="B31" s="382"/>
      <c r="C31" s="382"/>
      <c r="D31" s="382"/>
      <c r="E31" s="382"/>
      <c r="F31" s="382"/>
      <c r="G31" s="382"/>
      <c r="H31" s="383"/>
    </row>
    <row r="32" spans="1:8" ht="8.25" customHeight="1">
      <c r="A32" s="384" t="s">
        <v>43</v>
      </c>
      <c r="B32" s="385"/>
      <c r="C32" s="385"/>
      <c r="D32" s="385"/>
      <c r="E32" s="385"/>
      <c r="F32" s="385"/>
      <c r="G32" s="385"/>
      <c r="H32" s="385"/>
    </row>
    <row r="33" spans="1:8" ht="17.25" customHeight="1">
      <c r="A33" s="385"/>
      <c r="B33" s="385"/>
      <c r="C33" s="385"/>
      <c r="D33" s="385"/>
      <c r="E33" s="385"/>
      <c r="F33" s="385"/>
      <c r="G33" s="385"/>
      <c r="H33" s="385"/>
    </row>
    <row r="35" ht="17.25" customHeight="1"/>
    <row r="36" spans="1:8" ht="17.25" customHeight="1">
      <c r="A36" s="425" t="s">
        <v>1486</v>
      </c>
      <c r="B36" s="425"/>
      <c r="C36" s="425"/>
      <c r="D36" s="425"/>
      <c r="E36" s="410">
        <v>2019</v>
      </c>
      <c r="F36" s="410"/>
      <c r="G36" s="410"/>
      <c r="H36" s="411"/>
    </row>
    <row r="37" spans="1:8" ht="17.25" customHeight="1">
      <c r="A37" s="86" t="s">
        <v>1421</v>
      </c>
      <c r="B37" s="37" t="s">
        <v>1422</v>
      </c>
      <c r="C37" s="14" t="s">
        <v>1423</v>
      </c>
      <c r="D37" s="15" t="s">
        <v>1413</v>
      </c>
      <c r="E37" s="86" t="s">
        <v>1284</v>
      </c>
      <c r="F37" s="86" t="s">
        <v>1285</v>
      </c>
      <c r="G37" s="86" t="s">
        <v>1420</v>
      </c>
      <c r="H37" s="86" t="s">
        <v>1417</v>
      </c>
    </row>
    <row r="38" spans="1:8" ht="17.25" customHeight="1">
      <c r="A38" s="106" t="s">
        <v>1288</v>
      </c>
      <c r="B38" s="401" t="s">
        <v>1488</v>
      </c>
      <c r="C38" s="404" t="s">
        <v>1428</v>
      </c>
      <c r="D38" s="407" t="s">
        <v>1489</v>
      </c>
      <c r="E38" s="107"/>
      <c r="F38" s="107">
        <f>SUM(E15)</f>
        <v>0</v>
      </c>
      <c r="G38" s="108"/>
      <c r="H38" s="108">
        <f>SUM(E38:G38)</f>
        <v>0</v>
      </c>
    </row>
    <row r="39" spans="1:8" ht="17.25" customHeight="1">
      <c r="A39" s="106" t="s">
        <v>1290</v>
      </c>
      <c r="B39" s="402"/>
      <c r="C39" s="405"/>
      <c r="D39" s="408"/>
      <c r="E39" s="109"/>
      <c r="F39" s="110">
        <f>SUM(F15)</f>
        <v>0</v>
      </c>
      <c r="G39" s="109"/>
      <c r="H39" s="108">
        <f>SUM(E39:G39)</f>
        <v>0</v>
      </c>
    </row>
    <row r="40" spans="1:8" ht="17.25" customHeight="1">
      <c r="A40" s="106" t="s">
        <v>1291</v>
      </c>
      <c r="B40" s="403"/>
      <c r="C40" s="406"/>
      <c r="D40" s="409"/>
      <c r="E40" s="109">
        <f>IF(E39=0,,E39/E38*100)</f>
        <v>0</v>
      </c>
      <c r="F40" s="109">
        <f>IF(F39=0,,F39/F38*100)</f>
        <v>0</v>
      </c>
      <c r="G40" s="109">
        <f>IF(G39=0,,G39/G38*100)</f>
        <v>0</v>
      </c>
      <c r="H40" s="109">
        <f>IF(H39=0,,H39/H38*100)</f>
        <v>0</v>
      </c>
    </row>
    <row r="41" spans="1:8" ht="17.25" customHeight="1">
      <c r="A41" s="106" t="s">
        <v>1288</v>
      </c>
      <c r="B41" s="401" t="s">
        <v>1492</v>
      </c>
      <c r="C41" s="404" t="s">
        <v>1428</v>
      </c>
      <c r="D41" s="407" t="s">
        <v>1269</v>
      </c>
      <c r="E41" s="110">
        <f>SUM(E26)</f>
        <v>0</v>
      </c>
      <c r="F41" s="110">
        <f>SUM(E27:E28)</f>
        <v>0</v>
      </c>
      <c r="G41" s="109"/>
      <c r="H41" s="109">
        <f>SUM(E41:G41)</f>
        <v>0</v>
      </c>
    </row>
    <row r="42" spans="1:8" ht="17.25" customHeight="1">
      <c r="A42" s="106" t="s">
        <v>1290</v>
      </c>
      <c r="B42" s="402"/>
      <c r="C42" s="405"/>
      <c r="D42" s="408"/>
      <c r="E42" s="109">
        <f>SUM(F26)</f>
        <v>0</v>
      </c>
      <c r="F42" s="109">
        <f>SUM(F27:F28)</f>
        <v>1800</v>
      </c>
      <c r="G42" s="109"/>
      <c r="H42" s="109">
        <f>SUM(E42:G42)</f>
        <v>1800</v>
      </c>
    </row>
    <row r="43" spans="1:8" ht="17.25" customHeight="1">
      <c r="A43" s="106" t="s">
        <v>1291</v>
      </c>
      <c r="B43" s="403"/>
      <c r="C43" s="406"/>
      <c r="D43" s="409"/>
      <c r="E43" s="109">
        <f>IF(E42=0,,E42/E41*100)</f>
        <v>0</v>
      </c>
      <c r="F43" s="109">
        <f>IF(F41=0,,F42/F41*100)</f>
        <v>0</v>
      </c>
      <c r="G43" s="109">
        <f>IF(G42=0,,G42/G41*100)</f>
        <v>0</v>
      </c>
      <c r="H43" s="109">
        <f>IF(H41=0,,H42/H41*100)</f>
        <v>0</v>
      </c>
    </row>
    <row r="44" spans="1:8" ht="17.25" customHeight="1">
      <c r="A44" s="111" t="s">
        <v>1288</v>
      </c>
      <c r="B44" s="112"/>
      <c r="C44" s="111"/>
      <c r="D44" s="48" t="s">
        <v>985</v>
      </c>
      <c r="E44" s="113">
        <f aca="true" t="shared" si="0" ref="E44:G45">SUM(E38,E41)</f>
        <v>0</v>
      </c>
      <c r="F44" s="113">
        <f t="shared" si="0"/>
        <v>0</v>
      </c>
      <c r="G44" s="113">
        <f t="shared" si="0"/>
        <v>0</v>
      </c>
      <c r="H44" s="114">
        <f>SUM(E44:G44)</f>
        <v>0</v>
      </c>
    </row>
    <row r="45" spans="1:8" ht="17.25" customHeight="1">
      <c r="A45" s="111" t="s">
        <v>1290</v>
      </c>
      <c r="B45" s="112"/>
      <c r="C45" s="111"/>
      <c r="D45" s="48" t="s">
        <v>986</v>
      </c>
      <c r="E45" s="114">
        <f t="shared" si="0"/>
        <v>0</v>
      </c>
      <c r="F45" s="114">
        <f t="shared" si="0"/>
        <v>1800</v>
      </c>
      <c r="G45" s="114">
        <f t="shared" si="0"/>
        <v>0</v>
      </c>
      <c r="H45" s="114">
        <f>SUM(E45:G45)</f>
        <v>1800</v>
      </c>
    </row>
    <row r="46" spans="1:8" ht="17.25" customHeight="1">
      <c r="A46" s="111" t="s">
        <v>1291</v>
      </c>
      <c r="B46" s="112"/>
      <c r="C46" s="111"/>
      <c r="D46" s="48" t="s">
        <v>1292</v>
      </c>
      <c r="E46" s="114">
        <f>IF(E45=0,,E45/E44*100)</f>
        <v>0</v>
      </c>
      <c r="F46" s="114">
        <f>IF(F44=0,,F45/F44*100)</f>
        <v>0</v>
      </c>
      <c r="G46" s="114">
        <f>IF(G45=0,,G45/G44*100)</f>
        <v>0</v>
      </c>
      <c r="H46" s="114">
        <f>IF(H44=0,,H45/H44*100)</f>
        <v>0</v>
      </c>
    </row>
    <row r="47" spans="1:7" ht="8.25">
      <c r="A47" s="115"/>
      <c r="B47" s="52"/>
      <c r="C47" s="51"/>
      <c r="D47" s="115"/>
      <c r="E47" s="115"/>
      <c r="F47" s="115"/>
      <c r="G47" s="116"/>
    </row>
    <row r="48" spans="1:7" ht="8.25">
      <c r="A48" s="115" t="s">
        <v>1288</v>
      </c>
      <c r="B48" s="52" t="s">
        <v>985</v>
      </c>
      <c r="C48" s="51"/>
      <c r="D48" s="115"/>
      <c r="E48" s="115"/>
      <c r="F48" s="115"/>
      <c r="G48" s="116"/>
    </row>
    <row r="49" spans="1:7" ht="8.25">
      <c r="A49" s="115" t="s">
        <v>1290</v>
      </c>
      <c r="B49" s="52" t="s">
        <v>986</v>
      </c>
      <c r="C49" s="51"/>
      <c r="D49" s="115"/>
      <c r="E49" s="115"/>
      <c r="F49" s="115"/>
      <c r="G49" s="116"/>
    </row>
    <row r="50" spans="1:7" ht="8.25">
      <c r="A50" s="115" t="s">
        <v>1291</v>
      </c>
      <c r="B50" s="52" t="s">
        <v>1292</v>
      </c>
      <c r="C50" s="51"/>
      <c r="D50" s="115"/>
      <c r="E50" s="115"/>
      <c r="F50" s="115"/>
      <c r="G50" s="116"/>
    </row>
    <row r="51" spans="1:7" ht="8.25">
      <c r="A51" s="115"/>
      <c r="B51" s="52"/>
      <c r="C51" s="51"/>
      <c r="D51" s="115"/>
      <c r="E51" s="115"/>
      <c r="F51" s="115"/>
      <c r="G51" s="116"/>
    </row>
    <row r="52" spans="1:7" ht="8.25">
      <c r="A52" s="382" t="s">
        <v>1414</v>
      </c>
      <c r="B52" s="382"/>
      <c r="C52" s="382"/>
      <c r="D52" s="382"/>
      <c r="E52" s="382"/>
      <c r="F52" s="382"/>
      <c r="G52" s="382"/>
    </row>
    <row r="53" spans="1:8" ht="8.25">
      <c r="A53" s="384" t="s">
        <v>44</v>
      </c>
      <c r="B53" s="385"/>
      <c r="C53" s="385"/>
      <c r="D53" s="385"/>
      <c r="E53" s="385"/>
      <c r="F53" s="385"/>
      <c r="G53" s="385"/>
      <c r="H53" s="424"/>
    </row>
    <row r="54" spans="1:8" ht="8.25">
      <c r="A54" s="385"/>
      <c r="B54" s="385"/>
      <c r="C54" s="385"/>
      <c r="D54" s="385"/>
      <c r="E54" s="385"/>
      <c r="F54" s="385"/>
      <c r="G54" s="385"/>
      <c r="H54" s="424"/>
    </row>
    <row r="55" spans="1:8" ht="8.25">
      <c r="A55" s="385"/>
      <c r="B55" s="385"/>
      <c r="C55" s="385"/>
      <c r="D55" s="385"/>
      <c r="E55" s="385"/>
      <c r="F55" s="385"/>
      <c r="G55" s="385"/>
      <c r="H55" s="424"/>
    </row>
    <row r="58" spans="1:5" ht="8.25">
      <c r="A58" s="396" t="s">
        <v>1428</v>
      </c>
      <c r="B58" s="396"/>
      <c r="C58" s="396" t="s">
        <v>1489</v>
      </c>
      <c r="D58" s="396"/>
      <c r="E58" s="396"/>
    </row>
    <row r="59" spans="1:5" ht="8.25">
      <c r="A59" s="117" t="s">
        <v>1293</v>
      </c>
      <c r="B59" s="117"/>
      <c r="C59" s="396" t="s">
        <v>1273</v>
      </c>
      <c r="D59" s="396"/>
      <c r="E59" s="396"/>
    </row>
    <row r="60" spans="1:5" ht="8.25">
      <c r="A60" s="396" t="s">
        <v>1294</v>
      </c>
      <c r="B60" s="396"/>
      <c r="C60" s="396" t="s">
        <v>1236</v>
      </c>
      <c r="D60" s="396"/>
      <c r="E60" s="396"/>
    </row>
    <row r="61" spans="1:5" ht="8.25">
      <c r="A61" s="117" t="s">
        <v>1295</v>
      </c>
      <c r="B61" s="118" t="s">
        <v>1296</v>
      </c>
      <c r="C61" s="396" t="s">
        <v>1274</v>
      </c>
      <c r="D61" s="396"/>
      <c r="E61" s="396"/>
    </row>
    <row r="62" spans="1:8" ht="8.25">
      <c r="A62" s="397" t="s">
        <v>1297</v>
      </c>
      <c r="B62" s="397"/>
      <c r="C62" s="397"/>
      <c r="D62" s="398" t="s">
        <v>987</v>
      </c>
      <c r="E62" s="398"/>
      <c r="F62" s="398"/>
      <c r="G62" s="398"/>
      <c r="H62" s="398"/>
    </row>
    <row r="63" spans="1:8" ht="8.25">
      <c r="A63" s="396" t="s">
        <v>1298</v>
      </c>
      <c r="B63" s="396"/>
      <c r="C63" s="396"/>
      <c r="D63" s="394">
        <v>0</v>
      </c>
      <c r="E63" s="399"/>
      <c r="F63" s="399"/>
      <c r="G63" s="399"/>
      <c r="H63" s="399"/>
    </row>
    <row r="64" spans="1:17" ht="8.25">
      <c r="A64" s="396" t="s">
        <v>1299</v>
      </c>
      <c r="B64" s="396"/>
      <c r="C64" s="396"/>
      <c r="D64" s="394">
        <v>0</v>
      </c>
      <c r="E64" s="399"/>
      <c r="F64" s="399"/>
      <c r="G64" s="399"/>
      <c r="H64" s="399"/>
      <c r="J64" s="237"/>
      <c r="K64" s="237"/>
      <c r="L64" s="237"/>
      <c r="M64" s="237"/>
      <c r="N64" s="237"/>
      <c r="O64" s="237"/>
      <c r="P64" s="237"/>
      <c r="Q64" s="237"/>
    </row>
    <row r="65" spans="1:17" ht="8.25">
      <c r="A65" s="396" t="s">
        <v>1416</v>
      </c>
      <c r="B65" s="396"/>
      <c r="C65" s="396"/>
      <c r="D65" s="395">
        <f>IF(D63=0,,D64/D63*100)</f>
        <v>0</v>
      </c>
      <c r="E65" s="426"/>
      <c r="F65" s="426"/>
      <c r="G65" s="426"/>
      <c r="H65" s="426"/>
      <c r="J65" s="237"/>
      <c r="K65" s="237"/>
      <c r="L65" s="237"/>
      <c r="M65" s="237"/>
      <c r="N65" s="237"/>
      <c r="O65" s="237"/>
      <c r="P65" s="237"/>
      <c r="Q65" s="237"/>
    </row>
    <row r="66" spans="1:17" ht="8.25">
      <c r="A66" s="121"/>
      <c r="B66" s="121"/>
      <c r="C66" s="121"/>
      <c r="D66" s="121"/>
      <c r="E66" s="121"/>
      <c r="J66" s="237"/>
      <c r="K66" s="237"/>
      <c r="L66" s="237"/>
      <c r="M66" s="237"/>
      <c r="N66" s="237"/>
      <c r="O66" s="237"/>
      <c r="P66" s="237"/>
      <c r="Q66" s="237"/>
    </row>
    <row r="67" spans="10:17" ht="8.25">
      <c r="J67" s="237"/>
      <c r="K67" s="237"/>
      <c r="L67" s="237"/>
      <c r="M67" s="237"/>
      <c r="N67" s="237"/>
      <c r="O67" s="237"/>
      <c r="P67" s="237"/>
      <c r="Q67" s="237"/>
    </row>
    <row r="68" spans="1:17" ht="8.25">
      <c r="A68" s="382" t="s">
        <v>1414</v>
      </c>
      <c r="B68" s="382"/>
      <c r="C68" s="382"/>
      <c r="D68" s="382"/>
      <c r="E68" s="382"/>
      <c r="F68" s="382"/>
      <c r="G68" s="382"/>
      <c r="J68" s="248"/>
      <c r="K68" s="248"/>
      <c r="L68" s="248"/>
      <c r="M68" s="248"/>
      <c r="N68" s="248"/>
      <c r="O68" s="248"/>
      <c r="P68" s="248"/>
      <c r="Q68" s="248"/>
    </row>
    <row r="69" spans="1:17" ht="8.25" customHeight="1">
      <c r="A69" s="384" t="s">
        <v>628</v>
      </c>
      <c r="B69" s="384"/>
      <c r="C69" s="384"/>
      <c r="D69" s="384"/>
      <c r="E69" s="384"/>
      <c r="F69" s="384"/>
      <c r="G69" s="384"/>
      <c r="H69" s="384"/>
      <c r="J69" s="244"/>
      <c r="K69" s="245"/>
      <c r="L69" s="245"/>
      <c r="M69" s="245"/>
      <c r="N69" s="245"/>
      <c r="O69" s="245"/>
      <c r="P69" s="245"/>
      <c r="Q69" s="250"/>
    </row>
    <row r="70" spans="1:17" ht="8.25" customHeight="1">
      <c r="A70" s="384"/>
      <c r="B70" s="384"/>
      <c r="C70" s="384"/>
      <c r="D70" s="384"/>
      <c r="E70" s="384"/>
      <c r="F70" s="384"/>
      <c r="G70" s="384"/>
      <c r="H70" s="384"/>
      <c r="J70" s="245"/>
      <c r="K70" s="245"/>
      <c r="L70" s="245"/>
      <c r="M70" s="245"/>
      <c r="N70" s="245"/>
      <c r="O70" s="245"/>
      <c r="P70" s="245"/>
      <c r="Q70" s="250"/>
    </row>
    <row r="71" spans="1:17" ht="8.25" customHeight="1">
      <c r="A71" s="384"/>
      <c r="B71" s="384"/>
      <c r="C71" s="384"/>
      <c r="D71" s="384"/>
      <c r="E71" s="384"/>
      <c r="F71" s="384"/>
      <c r="G71" s="384"/>
      <c r="H71" s="384"/>
      <c r="J71" s="245"/>
      <c r="K71" s="245"/>
      <c r="L71" s="245"/>
      <c r="M71" s="245"/>
      <c r="N71" s="245"/>
      <c r="O71" s="245"/>
      <c r="P71" s="245"/>
      <c r="Q71" s="250"/>
    </row>
    <row r="72" spans="10:17" ht="11.25">
      <c r="J72" s="245"/>
      <c r="K72" s="245"/>
      <c r="L72" s="245"/>
      <c r="M72" s="245"/>
      <c r="N72" s="245"/>
      <c r="O72" s="245"/>
      <c r="P72" s="245"/>
      <c r="Q72" s="250"/>
    </row>
    <row r="73" spans="1:17" ht="8.25">
      <c r="A73" s="396" t="s">
        <v>1428</v>
      </c>
      <c r="B73" s="396"/>
      <c r="C73" s="396" t="s">
        <v>1269</v>
      </c>
      <c r="D73" s="396"/>
      <c r="E73" s="396"/>
      <c r="J73" s="248"/>
      <c r="K73" s="248"/>
      <c r="L73" s="248"/>
      <c r="M73" s="248"/>
      <c r="N73" s="248"/>
      <c r="O73" s="248"/>
      <c r="P73" s="248"/>
      <c r="Q73" s="248"/>
    </row>
    <row r="74" spans="1:17" ht="8.25">
      <c r="A74" s="117" t="s">
        <v>1293</v>
      </c>
      <c r="B74" s="117"/>
      <c r="C74" s="396" t="s">
        <v>1327</v>
      </c>
      <c r="D74" s="396"/>
      <c r="E74" s="396"/>
      <c r="J74" s="248"/>
      <c r="K74" s="248"/>
      <c r="L74" s="248"/>
      <c r="M74" s="248"/>
      <c r="N74" s="248"/>
      <c r="O74" s="248"/>
      <c r="P74" s="248"/>
      <c r="Q74" s="248"/>
    </row>
    <row r="75" spans="1:17" ht="8.25">
      <c r="A75" s="396" t="s">
        <v>1294</v>
      </c>
      <c r="B75" s="396"/>
      <c r="C75" s="396" t="s">
        <v>1236</v>
      </c>
      <c r="D75" s="396"/>
      <c r="E75" s="396"/>
      <c r="J75" s="237"/>
      <c r="K75" s="237"/>
      <c r="L75" s="237"/>
      <c r="M75" s="237"/>
      <c r="N75" s="237"/>
      <c r="O75" s="237"/>
      <c r="P75" s="237"/>
      <c r="Q75" s="237"/>
    </row>
    <row r="76" spans="1:17" ht="8.25">
      <c r="A76" s="117" t="s">
        <v>1295</v>
      </c>
      <c r="B76" s="117" t="s">
        <v>1296</v>
      </c>
      <c r="C76" s="396" t="s">
        <v>1328</v>
      </c>
      <c r="D76" s="396"/>
      <c r="E76" s="396"/>
      <c r="J76" s="237"/>
      <c r="K76" s="237"/>
      <c r="L76" s="237"/>
      <c r="M76" s="237"/>
      <c r="N76" s="237"/>
      <c r="O76" s="237"/>
      <c r="P76" s="237"/>
      <c r="Q76" s="237"/>
    </row>
    <row r="77" spans="1:17" ht="8.25">
      <c r="A77" s="397" t="s">
        <v>1297</v>
      </c>
      <c r="B77" s="397"/>
      <c r="C77" s="397"/>
      <c r="D77" s="398" t="s">
        <v>987</v>
      </c>
      <c r="E77" s="398"/>
      <c r="F77" s="398"/>
      <c r="G77" s="398"/>
      <c r="H77" s="398"/>
      <c r="J77" s="237"/>
      <c r="K77" s="237"/>
      <c r="L77" s="237"/>
      <c r="M77" s="237"/>
      <c r="N77" s="237"/>
      <c r="O77" s="237"/>
      <c r="P77" s="237"/>
      <c r="Q77" s="237"/>
    </row>
    <row r="78" spans="1:17" ht="8.25">
      <c r="A78" s="396" t="s">
        <v>1298</v>
      </c>
      <c r="B78" s="396"/>
      <c r="C78" s="396"/>
      <c r="D78" s="394">
        <v>0</v>
      </c>
      <c r="E78" s="399"/>
      <c r="F78" s="399"/>
      <c r="G78" s="399"/>
      <c r="H78" s="399"/>
      <c r="J78" s="237"/>
      <c r="K78" s="237"/>
      <c r="L78" s="237"/>
      <c r="M78" s="237"/>
      <c r="N78" s="237"/>
      <c r="O78" s="237"/>
      <c r="P78" s="237"/>
      <c r="Q78" s="237"/>
    </row>
    <row r="79" spans="1:8" ht="8.25">
      <c r="A79" s="396" t="s">
        <v>1299</v>
      </c>
      <c r="B79" s="396"/>
      <c r="C79" s="396"/>
      <c r="D79" s="394">
        <v>0</v>
      </c>
      <c r="E79" s="399"/>
      <c r="F79" s="399"/>
      <c r="G79" s="399"/>
      <c r="H79" s="399"/>
    </row>
    <row r="80" spans="1:8" ht="8.25">
      <c r="A80" s="396" t="s">
        <v>1416</v>
      </c>
      <c r="B80" s="396"/>
      <c r="C80" s="396"/>
      <c r="D80" s="395">
        <f>IF(D78=0,,D79/D78*100)</f>
        <v>0</v>
      </c>
      <c r="E80" s="426"/>
      <c r="F80" s="426"/>
      <c r="G80" s="426"/>
      <c r="H80" s="426"/>
    </row>
    <row r="81" spans="1:5" ht="8.25">
      <c r="A81" s="121"/>
      <c r="B81" s="121"/>
      <c r="C81" s="121"/>
      <c r="D81" s="121"/>
      <c r="E81" s="121"/>
    </row>
    <row r="82" spans="1:5" ht="8.25">
      <c r="A82" s="117" t="s">
        <v>1295</v>
      </c>
      <c r="B82" s="117" t="s">
        <v>1296</v>
      </c>
      <c r="C82" s="396" t="s">
        <v>1329</v>
      </c>
      <c r="D82" s="396"/>
      <c r="E82" s="396"/>
    </row>
    <row r="83" spans="1:8" ht="8.25">
      <c r="A83" s="396" t="s">
        <v>1298</v>
      </c>
      <c r="B83" s="396"/>
      <c r="C83" s="396"/>
      <c r="D83" s="394">
        <v>2</v>
      </c>
      <c r="E83" s="399"/>
      <c r="F83" s="399"/>
      <c r="G83" s="399"/>
      <c r="H83" s="399"/>
    </row>
    <row r="84" spans="1:8" ht="8.25">
      <c r="A84" s="396" t="s">
        <v>1299</v>
      </c>
      <c r="B84" s="396"/>
      <c r="C84" s="396"/>
      <c r="D84" s="394">
        <v>1</v>
      </c>
      <c r="E84" s="399"/>
      <c r="F84" s="399"/>
      <c r="G84" s="399"/>
      <c r="H84" s="399"/>
    </row>
    <row r="85" spans="1:8" ht="8.25">
      <c r="A85" s="396" t="s">
        <v>1416</v>
      </c>
      <c r="B85" s="396"/>
      <c r="C85" s="396"/>
      <c r="D85" s="395">
        <f>IF(D83=0,,D84/D83*100)</f>
        <v>50</v>
      </c>
      <c r="E85" s="426"/>
      <c r="F85" s="426"/>
      <c r="G85" s="426"/>
      <c r="H85" s="426"/>
    </row>
    <row r="86" spans="1:8" ht="8.25">
      <c r="A86" s="396"/>
      <c r="B86" s="396"/>
      <c r="C86" s="396"/>
      <c r="D86" s="394"/>
      <c r="E86" s="399"/>
      <c r="F86" s="399"/>
      <c r="G86" s="399"/>
      <c r="H86" s="399"/>
    </row>
    <row r="87" spans="1:5" ht="8.25">
      <c r="A87" s="117" t="s">
        <v>1295</v>
      </c>
      <c r="B87" s="117" t="s">
        <v>1296</v>
      </c>
      <c r="C87" s="396" t="s">
        <v>1330</v>
      </c>
      <c r="D87" s="396"/>
      <c r="E87" s="396"/>
    </row>
    <row r="88" spans="1:8" ht="8.25">
      <c r="A88" s="396" t="s">
        <v>1298</v>
      </c>
      <c r="B88" s="396"/>
      <c r="C88" s="396"/>
      <c r="D88" s="394">
        <v>12</v>
      </c>
      <c r="E88" s="399"/>
      <c r="F88" s="399"/>
      <c r="G88" s="399"/>
      <c r="H88" s="399"/>
    </row>
    <row r="89" spans="1:8" ht="8.25">
      <c r="A89" s="396" t="s">
        <v>1299</v>
      </c>
      <c r="B89" s="396"/>
      <c r="C89" s="396"/>
      <c r="D89" s="394">
        <v>11</v>
      </c>
      <c r="E89" s="399"/>
      <c r="F89" s="399"/>
      <c r="G89" s="399"/>
      <c r="H89" s="399"/>
    </row>
    <row r="90" spans="1:8" ht="8.25">
      <c r="A90" s="396" t="s">
        <v>1416</v>
      </c>
      <c r="B90" s="396"/>
      <c r="C90" s="396"/>
      <c r="D90" s="395">
        <f>IF(D88=0,,D89/D88*100)</f>
        <v>91.66666666666666</v>
      </c>
      <c r="E90" s="426"/>
      <c r="F90" s="426"/>
      <c r="G90" s="426"/>
      <c r="H90" s="426"/>
    </row>
    <row r="91" spans="1:8" ht="8.25">
      <c r="A91" s="396"/>
      <c r="B91" s="396"/>
      <c r="C91" s="396"/>
      <c r="D91" s="394"/>
      <c r="E91" s="399"/>
      <c r="F91" s="399"/>
      <c r="G91" s="399"/>
      <c r="H91" s="399"/>
    </row>
    <row r="93" spans="1:7" ht="8.25">
      <c r="A93" s="382" t="s">
        <v>1414</v>
      </c>
      <c r="B93" s="382"/>
      <c r="C93" s="382"/>
      <c r="D93" s="382"/>
      <c r="E93" s="382"/>
      <c r="F93" s="382"/>
      <c r="G93" s="382"/>
    </row>
    <row r="94" spans="1:8" ht="8.25">
      <c r="A94" s="384" t="s">
        <v>94</v>
      </c>
      <c r="B94" s="385"/>
      <c r="C94" s="385"/>
      <c r="D94" s="385"/>
      <c r="E94" s="385"/>
      <c r="F94" s="385"/>
      <c r="G94" s="385"/>
      <c r="H94" s="424"/>
    </row>
    <row r="95" spans="1:8" ht="8.25">
      <c r="A95" s="385"/>
      <c r="B95" s="385"/>
      <c r="C95" s="385"/>
      <c r="D95" s="385"/>
      <c r="E95" s="385"/>
      <c r="F95" s="385"/>
      <c r="G95" s="385"/>
      <c r="H95" s="424"/>
    </row>
    <row r="96" spans="1:8" ht="8.25">
      <c r="A96" s="385"/>
      <c r="B96" s="385"/>
      <c r="C96" s="385"/>
      <c r="D96" s="385"/>
      <c r="E96" s="385"/>
      <c r="F96" s="385"/>
      <c r="G96" s="385"/>
      <c r="H96" s="424"/>
    </row>
    <row r="97" spans="1:8" ht="8.25">
      <c r="A97" s="385"/>
      <c r="B97" s="385"/>
      <c r="C97" s="385"/>
      <c r="D97" s="385"/>
      <c r="E97" s="385"/>
      <c r="F97" s="385"/>
      <c r="G97" s="385"/>
      <c r="H97" s="424"/>
    </row>
  </sheetData>
  <sheetProtection/>
  <mergeCells count="65">
    <mergeCell ref="A5:C8"/>
    <mergeCell ref="A19:H19"/>
    <mergeCell ref="A20:H21"/>
    <mergeCell ref="A31:H31"/>
    <mergeCell ref="B41:B43"/>
    <mergeCell ref="C41:C43"/>
    <mergeCell ref="D41:D43"/>
    <mergeCell ref="A52:G52"/>
    <mergeCell ref="A32:H33"/>
    <mergeCell ref="A36:D36"/>
    <mergeCell ref="E36:H36"/>
    <mergeCell ref="B38:B40"/>
    <mergeCell ref="C38:C40"/>
    <mergeCell ref="D38:D40"/>
    <mergeCell ref="A60:B60"/>
    <mergeCell ref="C60:E60"/>
    <mergeCell ref="C61:E61"/>
    <mergeCell ref="A62:C62"/>
    <mergeCell ref="D62:H62"/>
    <mergeCell ref="A53:H55"/>
    <mergeCell ref="A58:B58"/>
    <mergeCell ref="C58:E58"/>
    <mergeCell ref="C59:E59"/>
    <mergeCell ref="A63:C63"/>
    <mergeCell ref="A64:C64"/>
    <mergeCell ref="A65:C65"/>
    <mergeCell ref="D63:H63"/>
    <mergeCell ref="D64:H64"/>
    <mergeCell ref="D65:H65"/>
    <mergeCell ref="C74:E74"/>
    <mergeCell ref="A75:B75"/>
    <mergeCell ref="C75:E75"/>
    <mergeCell ref="C76:E76"/>
    <mergeCell ref="A68:G68"/>
    <mergeCell ref="A69:H71"/>
    <mergeCell ref="A73:B73"/>
    <mergeCell ref="C73:E73"/>
    <mergeCell ref="A86:C86"/>
    <mergeCell ref="C87:E87"/>
    <mergeCell ref="D86:H86"/>
    <mergeCell ref="D85:H85"/>
    <mergeCell ref="A78:C78"/>
    <mergeCell ref="A79:C79"/>
    <mergeCell ref="A80:C80"/>
    <mergeCell ref="D83:H83"/>
    <mergeCell ref="D84:H84"/>
    <mergeCell ref="A84:C84"/>
    <mergeCell ref="A85:C85"/>
    <mergeCell ref="D77:H77"/>
    <mergeCell ref="D78:H78"/>
    <mergeCell ref="D79:H79"/>
    <mergeCell ref="D80:H80"/>
    <mergeCell ref="C82:E82"/>
    <mergeCell ref="A83:C83"/>
    <mergeCell ref="A77:C77"/>
    <mergeCell ref="D91:H91"/>
    <mergeCell ref="A93:G93"/>
    <mergeCell ref="A94:H97"/>
    <mergeCell ref="D88:H88"/>
    <mergeCell ref="D89:H89"/>
    <mergeCell ref="D90:H90"/>
    <mergeCell ref="A91:C91"/>
    <mergeCell ref="A90:C90"/>
    <mergeCell ref="A88:C88"/>
    <mergeCell ref="A89:C8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680"/>
  <sheetViews>
    <sheetView zoomScalePageLayoutView="0" workbookViewId="0" topLeftCell="A361">
      <selection activeCell="F263" activeCellId="2" sqref="A263 D263 F263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10.28125" style="0" customWidth="1"/>
    <col min="4" max="4" width="19.57421875" style="0" customWidth="1"/>
    <col min="5" max="8" width="9.7109375" style="0" customWidth="1"/>
    <col min="9" max="9" width="8.28125" style="1" customWidth="1"/>
    <col min="10" max="11" width="9.140625" style="1" customWidth="1"/>
    <col min="12" max="12" width="9.57421875" style="1" bestFit="1" customWidth="1"/>
    <col min="13" max="19" width="9.140625" style="1" customWidth="1"/>
  </cols>
  <sheetData>
    <row r="2" ht="12.75">
      <c r="A2" s="130" t="s">
        <v>1331</v>
      </c>
    </row>
    <row r="4" spans="1:7" ht="19.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9.5" customHeight="1">
      <c r="A5" s="415" t="s">
        <v>1332</v>
      </c>
      <c r="B5" s="416"/>
      <c r="C5" s="417"/>
      <c r="D5" s="48" t="s">
        <v>1417</v>
      </c>
      <c r="E5" s="215">
        <f>SUM(E6:E8)</f>
        <v>5795241</v>
      </c>
      <c r="F5" s="215">
        <f>SUM(F6:F8)</f>
        <v>5805054.07</v>
      </c>
      <c r="G5" s="155">
        <f>SUM(H407)</f>
        <v>100.16932980008941</v>
      </c>
    </row>
    <row r="6" spans="1:7" ht="19.5" customHeight="1">
      <c r="A6" s="418"/>
      <c r="B6" s="419"/>
      <c r="C6" s="420"/>
      <c r="D6" s="69" t="s">
        <v>1284</v>
      </c>
      <c r="E6" s="87">
        <f>SUM(E405)</f>
        <v>5293013</v>
      </c>
      <c r="F6" s="87">
        <f>SUM(E406)</f>
        <v>5591013.9</v>
      </c>
      <c r="G6" s="88">
        <f>SUM(E407)</f>
        <v>105.63008063649193</v>
      </c>
    </row>
    <row r="7" spans="1:7" ht="19.5" customHeight="1">
      <c r="A7" s="418"/>
      <c r="B7" s="419"/>
      <c r="C7" s="420"/>
      <c r="D7" s="69" t="s">
        <v>1285</v>
      </c>
      <c r="E7" s="87">
        <f>SUM(F405)</f>
        <v>502228</v>
      </c>
      <c r="F7" s="87">
        <f>SUM(F406)</f>
        <v>214040.17</v>
      </c>
      <c r="G7" s="88">
        <f>SUM(F407)</f>
        <v>42.61812762331053</v>
      </c>
    </row>
    <row r="8" spans="1:11" ht="19.5" customHeight="1">
      <c r="A8" s="421"/>
      <c r="B8" s="422"/>
      <c r="C8" s="423"/>
      <c r="D8" s="69" t="s">
        <v>1420</v>
      </c>
      <c r="E8" s="87">
        <f>SUM(G405)</f>
        <v>0</v>
      </c>
      <c r="F8" s="87">
        <f>SUM(G406)</f>
        <v>0</v>
      </c>
      <c r="G8" s="88">
        <f>SUM(G407)</f>
        <v>0</v>
      </c>
      <c r="J8" s="260"/>
      <c r="K8" s="260"/>
    </row>
    <row r="10" ht="12.75">
      <c r="F10" s="227"/>
    </row>
    <row r="11" spans="1:8" ht="18.75" customHeight="1">
      <c r="A11" s="135" t="s">
        <v>1333</v>
      </c>
      <c r="B11" s="136"/>
      <c r="C11" s="137"/>
      <c r="D11" s="138"/>
      <c r="E11" s="139">
        <f>SUM(E32,E55,E81,E123,E147,E179,E223,E245,E268,E280,E297,E312,E335,E354)</f>
        <v>5836954</v>
      </c>
      <c r="F11" s="139">
        <f>SUM(F32,F55,F81,F123,F147,F179,F223,F245,F268,F280,F297,F312,F335,F354)</f>
        <v>5852488.2700000005</v>
      </c>
      <c r="G11" s="139">
        <f>SUM(G32,G55,G81,G123,G147,G179,G223,G245,G268,G280,G297,G312,G335,G354)</f>
        <v>5459649</v>
      </c>
      <c r="H11" s="139">
        <f>IF(E11=0,,F11/E11*100)</f>
        <v>100.26613658425269</v>
      </c>
    </row>
    <row r="12" spans="1:8" ht="18.75" customHeight="1">
      <c r="A12" s="27" t="s">
        <v>1163</v>
      </c>
      <c r="B12" s="131" t="s">
        <v>1335</v>
      </c>
      <c r="C12" s="27" t="s">
        <v>1428</v>
      </c>
      <c r="D12" s="19" t="s">
        <v>1196</v>
      </c>
      <c r="E12" s="40" t="s">
        <v>1415</v>
      </c>
      <c r="F12" s="40" t="s">
        <v>983</v>
      </c>
      <c r="G12" s="40" t="s">
        <v>984</v>
      </c>
      <c r="H12" s="18" t="s">
        <v>1416</v>
      </c>
    </row>
    <row r="13" spans="1:9" ht="18.75" customHeight="1">
      <c r="A13" s="78" t="s">
        <v>1421</v>
      </c>
      <c r="B13" s="140" t="s">
        <v>1422</v>
      </c>
      <c r="C13" s="78"/>
      <c r="D13" s="79" t="s">
        <v>1413</v>
      </c>
      <c r="E13" s="80"/>
      <c r="F13" s="80"/>
      <c r="G13" s="80"/>
      <c r="H13" s="80"/>
      <c r="I13" s="234"/>
    </row>
    <row r="14" spans="1:8" ht="18.75" customHeight="1">
      <c r="A14" s="47" t="s">
        <v>1424</v>
      </c>
      <c r="B14" s="47" t="s">
        <v>1425</v>
      </c>
      <c r="C14" s="25" t="s">
        <v>1426</v>
      </c>
      <c r="D14" s="38" t="s">
        <v>1427</v>
      </c>
      <c r="E14" s="132">
        <f>SUM(E15:E22)</f>
        <v>203836</v>
      </c>
      <c r="F14" s="132">
        <f>SUM(F15:F22)</f>
        <v>231320.82</v>
      </c>
      <c r="G14" s="132">
        <f>SUM(G15:G22)</f>
        <v>198930</v>
      </c>
      <c r="H14" s="132">
        <f aca="true" t="shared" si="0" ref="H14:H32">IF(E14=0,,F14/E14*100)</f>
        <v>113.48379089071608</v>
      </c>
    </row>
    <row r="15" spans="1:8" ht="18.75" customHeight="1">
      <c r="A15" s="68">
        <v>61</v>
      </c>
      <c r="B15" s="73" t="s">
        <v>1336</v>
      </c>
      <c r="C15" s="32" t="s">
        <v>1639</v>
      </c>
      <c r="D15" s="69" t="s">
        <v>242</v>
      </c>
      <c r="E15" s="66">
        <v>125400</v>
      </c>
      <c r="F15" s="66">
        <v>151029.55</v>
      </c>
      <c r="G15" s="34">
        <v>124320</v>
      </c>
      <c r="H15" s="34">
        <f t="shared" si="0"/>
        <v>120.43823763955342</v>
      </c>
    </row>
    <row r="16" spans="1:8" ht="18.75" customHeight="1">
      <c r="A16" s="68">
        <v>62</v>
      </c>
      <c r="B16" s="73" t="s">
        <v>1337</v>
      </c>
      <c r="C16" s="32" t="s">
        <v>1639</v>
      </c>
      <c r="D16" s="69" t="s">
        <v>1280</v>
      </c>
      <c r="E16" s="66">
        <v>41830</v>
      </c>
      <c r="F16" s="66">
        <v>44180.9</v>
      </c>
      <c r="G16" s="34">
        <v>44000</v>
      </c>
      <c r="H16" s="34">
        <f t="shared" si="0"/>
        <v>105.6201290939517</v>
      </c>
    </row>
    <row r="17" spans="1:8" ht="18.75" customHeight="1">
      <c r="A17" s="68">
        <v>63</v>
      </c>
      <c r="B17" s="73" t="s">
        <v>1338</v>
      </c>
      <c r="C17" s="32" t="s">
        <v>1639</v>
      </c>
      <c r="D17" s="69" t="s">
        <v>428</v>
      </c>
      <c r="E17" s="66">
        <v>36606</v>
      </c>
      <c r="F17" s="66">
        <v>34694.36</v>
      </c>
      <c r="G17" s="66">
        <v>30610</v>
      </c>
      <c r="H17" s="66">
        <f t="shared" si="0"/>
        <v>94.77779598972846</v>
      </c>
    </row>
    <row r="18" spans="1:8" ht="18.75" customHeight="1">
      <c r="A18" s="65">
        <v>64</v>
      </c>
      <c r="B18" s="73" t="s">
        <v>1924</v>
      </c>
      <c r="C18" s="32" t="s">
        <v>1639</v>
      </c>
      <c r="D18" s="70" t="s">
        <v>850</v>
      </c>
      <c r="E18" s="66">
        <v>0</v>
      </c>
      <c r="F18" s="66">
        <v>1416.01</v>
      </c>
      <c r="G18" s="66">
        <v>0</v>
      </c>
      <c r="H18" s="66">
        <f t="shared" si="0"/>
        <v>0</v>
      </c>
    </row>
    <row r="19" spans="1:8" ht="18.75" customHeight="1">
      <c r="A19" s="65">
        <v>600</v>
      </c>
      <c r="B19" s="73" t="s">
        <v>1339</v>
      </c>
      <c r="C19" s="32" t="s">
        <v>1639</v>
      </c>
      <c r="D19" s="70" t="s">
        <v>1839</v>
      </c>
      <c r="E19" s="66"/>
      <c r="F19" s="66"/>
      <c r="G19" s="66"/>
      <c r="H19" s="66">
        <f t="shared" si="0"/>
        <v>0</v>
      </c>
    </row>
    <row r="20" spans="1:8" ht="18.75" customHeight="1">
      <c r="A20" s="32">
        <v>637</v>
      </c>
      <c r="B20" s="73" t="s">
        <v>1340</v>
      </c>
      <c r="C20" s="32" t="s">
        <v>1639</v>
      </c>
      <c r="D20" s="33" t="s">
        <v>466</v>
      </c>
      <c r="E20" s="66"/>
      <c r="F20" s="66"/>
      <c r="G20" s="66"/>
      <c r="H20" s="66">
        <f t="shared" si="0"/>
        <v>0</v>
      </c>
    </row>
    <row r="21" spans="1:8" ht="18.75" customHeight="1">
      <c r="A21" s="32">
        <v>700</v>
      </c>
      <c r="B21" s="73" t="s">
        <v>1836</v>
      </c>
      <c r="C21" s="32" t="s">
        <v>1639</v>
      </c>
      <c r="D21" s="33" t="s">
        <v>1925</v>
      </c>
      <c r="E21" s="66"/>
      <c r="F21" s="66"/>
      <c r="G21" s="66"/>
      <c r="H21" s="66">
        <f t="shared" si="0"/>
        <v>0</v>
      </c>
    </row>
    <row r="22" spans="1:8" ht="18.75" customHeight="1">
      <c r="A22" s="32">
        <v>716</v>
      </c>
      <c r="B22" s="73" t="s">
        <v>1926</v>
      </c>
      <c r="C22" s="32" t="s">
        <v>1639</v>
      </c>
      <c r="D22" s="33" t="s">
        <v>1837</v>
      </c>
      <c r="E22" s="66"/>
      <c r="F22" s="66"/>
      <c r="G22" s="66"/>
      <c r="H22" s="66">
        <f t="shared" si="0"/>
        <v>0</v>
      </c>
    </row>
    <row r="23" spans="1:8" ht="18.75" customHeight="1">
      <c r="A23" s="47" t="s">
        <v>1084</v>
      </c>
      <c r="B23" s="47" t="s">
        <v>1085</v>
      </c>
      <c r="C23" s="25" t="s">
        <v>1426</v>
      </c>
      <c r="D23" s="17" t="s">
        <v>1704</v>
      </c>
      <c r="E23" s="71">
        <f>SUM(E24:E25)</f>
        <v>3743</v>
      </c>
      <c r="F23" s="71">
        <f>SUM(F24:F25)</f>
        <v>3865.15</v>
      </c>
      <c r="G23" s="71">
        <f>SUM(G24:G25)</f>
        <v>3743</v>
      </c>
      <c r="H23" s="26">
        <f t="shared" si="0"/>
        <v>103.26342506011221</v>
      </c>
    </row>
    <row r="24" spans="1:8" ht="18.75" customHeight="1">
      <c r="A24" s="32">
        <v>600</v>
      </c>
      <c r="B24" s="73" t="s">
        <v>1725</v>
      </c>
      <c r="C24" s="32" t="s">
        <v>1639</v>
      </c>
      <c r="D24" s="70" t="s">
        <v>1284</v>
      </c>
      <c r="E24" s="34">
        <v>3743</v>
      </c>
      <c r="F24" s="66">
        <v>3838.55</v>
      </c>
      <c r="G24" s="34">
        <v>3743</v>
      </c>
      <c r="H24" s="34">
        <f t="shared" si="0"/>
        <v>102.55276516163505</v>
      </c>
    </row>
    <row r="25" spans="1:8" ht="18.75" customHeight="1">
      <c r="A25" s="32">
        <v>633</v>
      </c>
      <c r="B25" s="73" t="s">
        <v>1726</v>
      </c>
      <c r="C25" s="32" t="s">
        <v>616</v>
      </c>
      <c r="D25" s="33" t="s">
        <v>701</v>
      </c>
      <c r="E25" s="34">
        <v>0</v>
      </c>
      <c r="F25" s="34">
        <v>26.6</v>
      </c>
      <c r="G25" s="34">
        <v>0</v>
      </c>
      <c r="H25" s="34">
        <f t="shared" si="0"/>
        <v>0</v>
      </c>
    </row>
    <row r="26" spans="1:8" ht="18.75" customHeight="1">
      <c r="A26" s="47" t="s">
        <v>1092</v>
      </c>
      <c r="B26" s="47" t="s">
        <v>1093</v>
      </c>
      <c r="C26" s="25" t="s">
        <v>1426</v>
      </c>
      <c r="D26" s="17" t="s">
        <v>1094</v>
      </c>
      <c r="E26" s="71">
        <f>SUM(E27:E28)</f>
        <v>170</v>
      </c>
      <c r="F26" s="71">
        <f>SUM(F27:F28)</f>
        <v>150.7</v>
      </c>
      <c r="G26" s="71">
        <f>SUM(G27:G28)</f>
        <v>170</v>
      </c>
      <c r="H26" s="26">
        <f>IF(E26=0,,F26/E26*100)</f>
        <v>88.6470588235294</v>
      </c>
    </row>
    <row r="27" spans="1:8" ht="18.75" customHeight="1">
      <c r="A27" s="32">
        <v>633</v>
      </c>
      <c r="B27" s="73" t="s">
        <v>1728</v>
      </c>
      <c r="C27" s="32" t="s">
        <v>1508</v>
      </c>
      <c r="D27" s="33" t="s">
        <v>699</v>
      </c>
      <c r="E27" s="67">
        <v>170</v>
      </c>
      <c r="F27" s="67">
        <v>0</v>
      </c>
      <c r="G27" s="34">
        <v>170</v>
      </c>
      <c r="H27" s="34">
        <f>IF(E27=0,,F27/E27*100)</f>
        <v>0</v>
      </c>
    </row>
    <row r="28" spans="1:8" ht="18.75" customHeight="1">
      <c r="A28" s="65">
        <v>600</v>
      </c>
      <c r="B28" s="73" t="s">
        <v>1730</v>
      </c>
      <c r="C28" s="65" t="s">
        <v>622</v>
      </c>
      <c r="D28" s="70" t="s">
        <v>700</v>
      </c>
      <c r="E28" s="66">
        <v>0</v>
      </c>
      <c r="F28" s="66">
        <v>150.7</v>
      </c>
      <c r="G28" s="66">
        <v>0</v>
      </c>
      <c r="H28" s="34">
        <f>IF(E28=0,,F28/E28*100)</f>
        <v>0</v>
      </c>
    </row>
    <row r="29" spans="1:8" ht="18.75" customHeight="1">
      <c r="A29" s="47" t="s">
        <v>1096</v>
      </c>
      <c r="B29" s="47" t="s">
        <v>1097</v>
      </c>
      <c r="C29" s="25" t="s">
        <v>1426</v>
      </c>
      <c r="D29" s="17" t="s">
        <v>1098</v>
      </c>
      <c r="E29" s="71">
        <f>SUM(E30:E31)</f>
        <v>0</v>
      </c>
      <c r="F29" s="71">
        <f>SUM(F30:F31)</f>
        <v>0</v>
      </c>
      <c r="G29" s="71">
        <f>SUM(G30:G31)</f>
        <v>0</v>
      </c>
      <c r="H29" s="26">
        <f>IF(E29=0,,F29/E29*100)</f>
        <v>0</v>
      </c>
    </row>
    <row r="30" spans="1:8" ht="18.75" customHeight="1">
      <c r="A30" s="65">
        <v>600</v>
      </c>
      <c r="B30" s="64" t="s">
        <v>467</v>
      </c>
      <c r="C30" s="65" t="s">
        <v>194</v>
      </c>
      <c r="D30" s="75" t="s">
        <v>468</v>
      </c>
      <c r="E30" s="34"/>
      <c r="F30" s="67"/>
      <c r="G30" s="34"/>
      <c r="H30" s="34">
        <f t="shared" si="0"/>
        <v>0</v>
      </c>
    </row>
    <row r="31" spans="1:8" ht="18.75" customHeight="1">
      <c r="A31" s="65">
        <v>600</v>
      </c>
      <c r="B31" s="64" t="s">
        <v>469</v>
      </c>
      <c r="C31" s="32" t="s">
        <v>1639</v>
      </c>
      <c r="D31" s="75" t="s">
        <v>1346</v>
      </c>
      <c r="E31" s="34"/>
      <c r="F31" s="66"/>
      <c r="G31" s="66"/>
      <c r="H31" s="34">
        <f t="shared" si="0"/>
        <v>0</v>
      </c>
    </row>
    <row r="32" spans="1:8" ht="18.75" customHeight="1">
      <c r="A32" s="24"/>
      <c r="B32" s="72"/>
      <c r="C32" s="23" t="s">
        <v>1639</v>
      </c>
      <c r="D32" s="48" t="s">
        <v>1417</v>
      </c>
      <c r="E32" s="50">
        <f>SUM(E29,E23,E14,E26)</f>
        <v>207749</v>
      </c>
      <c r="F32" s="50">
        <f>SUM(F29,F23,F14,F26)</f>
        <v>235336.67</v>
      </c>
      <c r="G32" s="50">
        <f>SUM(G29,G23,G14,G26)</f>
        <v>202843</v>
      </c>
      <c r="H32" s="50">
        <f t="shared" si="0"/>
        <v>113.27932745765324</v>
      </c>
    </row>
    <row r="33" spans="1:8" ht="12.75">
      <c r="A33" s="58"/>
      <c r="B33" s="59"/>
      <c r="C33" s="60"/>
      <c r="D33" s="61"/>
      <c r="E33" s="58"/>
      <c r="F33" s="58"/>
      <c r="G33" s="58"/>
      <c r="H33" s="58"/>
    </row>
    <row r="34" spans="1:8" ht="12.75">
      <c r="A34" s="382" t="s">
        <v>1692</v>
      </c>
      <c r="B34" s="382"/>
      <c r="C34" s="382"/>
      <c r="D34" s="382"/>
      <c r="E34" s="382"/>
      <c r="F34" s="382"/>
      <c r="G34" s="382"/>
      <c r="H34" s="383"/>
    </row>
    <row r="35" spans="1:11" ht="35.25" customHeight="1">
      <c r="A35" s="384" t="s">
        <v>132</v>
      </c>
      <c r="B35" s="385"/>
      <c r="C35" s="385"/>
      <c r="D35" s="385"/>
      <c r="E35" s="385"/>
      <c r="F35" s="385"/>
      <c r="G35" s="385"/>
      <c r="H35" s="385"/>
      <c r="I35" s="234"/>
      <c r="J35" s="234"/>
      <c r="K35" s="234"/>
    </row>
    <row r="36" spans="1:8" ht="28.5" customHeight="1">
      <c r="A36" s="385"/>
      <c r="B36" s="385"/>
      <c r="C36" s="385"/>
      <c r="D36" s="385"/>
      <c r="E36" s="385"/>
      <c r="F36" s="385"/>
      <c r="G36" s="385"/>
      <c r="H36" s="385"/>
    </row>
    <row r="37" spans="1:9" ht="12.75">
      <c r="A37" s="58"/>
      <c r="B37" s="59"/>
      <c r="C37" s="60"/>
      <c r="D37" s="61"/>
      <c r="E37" s="58"/>
      <c r="F37" s="53"/>
      <c r="G37" s="58"/>
      <c r="H37" s="58"/>
      <c r="I37" s="234"/>
    </row>
    <row r="38" spans="1:8" ht="20.25" customHeight="1">
      <c r="A38" s="27" t="s">
        <v>1163</v>
      </c>
      <c r="B38" s="131" t="s">
        <v>355</v>
      </c>
      <c r="C38" s="27" t="s">
        <v>1428</v>
      </c>
      <c r="D38" s="19" t="s">
        <v>1194</v>
      </c>
      <c r="E38" s="40" t="s">
        <v>1415</v>
      </c>
      <c r="F38" s="40" t="s">
        <v>983</v>
      </c>
      <c r="G38" s="40" t="s">
        <v>984</v>
      </c>
      <c r="H38" s="18" t="s">
        <v>1416</v>
      </c>
    </row>
    <row r="39" spans="1:8" ht="20.25" customHeight="1">
      <c r="A39" s="78" t="s">
        <v>1421</v>
      </c>
      <c r="B39" s="140" t="s">
        <v>1422</v>
      </c>
      <c r="C39" s="78"/>
      <c r="D39" s="79" t="s">
        <v>1413</v>
      </c>
      <c r="E39" s="80"/>
      <c r="F39" s="80"/>
      <c r="G39" s="80"/>
      <c r="H39" s="80"/>
    </row>
    <row r="40" spans="1:8" ht="20.25" customHeight="1">
      <c r="A40" s="47" t="s">
        <v>1424</v>
      </c>
      <c r="B40" s="47" t="s">
        <v>1425</v>
      </c>
      <c r="C40" s="25" t="s">
        <v>1426</v>
      </c>
      <c r="D40" s="38" t="s">
        <v>1427</v>
      </c>
      <c r="E40" s="132">
        <f>SUM(E41:E45)</f>
        <v>189942</v>
      </c>
      <c r="F40" s="132">
        <f>SUM(F41:F45)</f>
        <v>199049.19</v>
      </c>
      <c r="G40" s="132">
        <f>SUM(G41:G45)</f>
        <v>184691</v>
      </c>
      <c r="H40" s="132">
        <f aca="true" t="shared" si="1" ref="H40:H55">IF(E40=0,,F40/E40*100)</f>
        <v>104.79472154657739</v>
      </c>
    </row>
    <row r="41" spans="1:8" ht="20.25" customHeight="1">
      <c r="A41" s="68">
        <v>610</v>
      </c>
      <c r="B41" s="73" t="s">
        <v>1213</v>
      </c>
      <c r="C41" s="32" t="s">
        <v>1639</v>
      </c>
      <c r="D41" s="69" t="s">
        <v>242</v>
      </c>
      <c r="E41" s="66">
        <v>116756</v>
      </c>
      <c r="F41" s="66">
        <v>127114.49</v>
      </c>
      <c r="G41" s="34">
        <v>113991</v>
      </c>
      <c r="H41" s="34">
        <f t="shared" si="1"/>
        <v>108.87191236424681</v>
      </c>
    </row>
    <row r="42" spans="1:8" ht="20.25" customHeight="1">
      <c r="A42" s="68">
        <v>620</v>
      </c>
      <c r="B42" s="73" t="s">
        <v>1214</v>
      </c>
      <c r="C42" s="32" t="s">
        <v>1639</v>
      </c>
      <c r="D42" s="69" t="s">
        <v>1280</v>
      </c>
      <c r="E42" s="66">
        <v>40160</v>
      </c>
      <c r="F42" s="66">
        <v>45388.19</v>
      </c>
      <c r="G42" s="34">
        <v>41000</v>
      </c>
      <c r="H42" s="34">
        <f t="shared" si="1"/>
        <v>113.01840139442231</v>
      </c>
    </row>
    <row r="43" spans="1:8" ht="20.25" customHeight="1">
      <c r="A43" s="68">
        <v>630</v>
      </c>
      <c r="B43" s="73" t="s">
        <v>1215</v>
      </c>
      <c r="C43" s="32" t="s">
        <v>1639</v>
      </c>
      <c r="D43" s="69" t="s">
        <v>428</v>
      </c>
      <c r="E43" s="66">
        <v>32526</v>
      </c>
      <c r="F43" s="66">
        <v>26122.13</v>
      </c>
      <c r="G43" s="66">
        <v>29200</v>
      </c>
      <c r="H43" s="66">
        <f t="shared" si="1"/>
        <v>80.31153538707497</v>
      </c>
    </row>
    <row r="44" spans="1:8" ht="20.25" customHeight="1">
      <c r="A44" s="65">
        <v>642</v>
      </c>
      <c r="B44" s="73" t="s">
        <v>1216</v>
      </c>
      <c r="C44" s="32" t="s">
        <v>1639</v>
      </c>
      <c r="D44" s="70" t="s">
        <v>1838</v>
      </c>
      <c r="E44" s="66">
        <v>500</v>
      </c>
      <c r="F44" s="66">
        <v>424.38</v>
      </c>
      <c r="G44" s="66">
        <v>500</v>
      </c>
      <c r="H44" s="66">
        <f t="shared" si="1"/>
        <v>84.87599999999999</v>
      </c>
    </row>
    <row r="45" spans="1:8" ht="20.25" customHeight="1">
      <c r="A45" s="32"/>
      <c r="B45" s="73" t="s">
        <v>1217</v>
      </c>
      <c r="C45" s="32" t="s">
        <v>1639</v>
      </c>
      <c r="D45" s="33"/>
      <c r="E45" s="66"/>
      <c r="F45" s="66"/>
      <c r="G45" s="66"/>
      <c r="H45" s="66">
        <f t="shared" si="1"/>
        <v>0</v>
      </c>
    </row>
    <row r="46" spans="1:8" ht="20.25" customHeight="1">
      <c r="A46" s="47" t="s">
        <v>1084</v>
      </c>
      <c r="B46" s="47" t="s">
        <v>1085</v>
      </c>
      <c r="C46" s="25" t="s">
        <v>1426</v>
      </c>
      <c r="D46" s="17" t="s">
        <v>1704</v>
      </c>
      <c r="E46" s="71">
        <f>SUM(E47:E48)</f>
        <v>5045</v>
      </c>
      <c r="F46" s="71">
        <f>SUM(F47:F48)</f>
        <v>5201</v>
      </c>
      <c r="G46" s="71">
        <f>SUM(G47:G48)</f>
        <v>5045</v>
      </c>
      <c r="H46" s="26">
        <f t="shared" si="1"/>
        <v>103.09217046580773</v>
      </c>
    </row>
    <row r="47" spans="1:8" ht="20.25" customHeight="1">
      <c r="A47" s="65">
        <v>600</v>
      </c>
      <c r="B47" s="73" t="s">
        <v>1731</v>
      </c>
      <c r="C47" s="32" t="s">
        <v>1639</v>
      </c>
      <c r="D47" s="70" t="s">
        <v>1284</v>
      </c>
      <c r="E47" s="34">
        <v>5045</v>
      </c>
      <c r="F47" s="133">
        <v>5201</v>
      </c>
      <c r="G47" s="66">
        <v>5045</v>
      </c>
      <c r="H47" s="66">
        <f t="shared" si="1"/>
        <v>103.09217046580773</v>
      </c>
    </row>
    <row r="48" spans="1:8" ht="20.25" customHeight="1">
      <c r="A48" s="65">
        <v>600</v>
      </c>
      <c r="B48" s="73" t="s">
        <v>1732</v>
      </c>
      <c r="C48" s="65" t="s">
        <v>1639</v>
      </c>
      <c r="D48" s="33" t="s">
        <v>1710</v>
      </c>
      <c r="E48" s="66"/>
      <c r="F48" s="66"/>
      <c r="G48" s="66"/>
      <c r="H48" s="66">
        <f t="shared" si="1"/>
        <v>0</v>
      </c>
    </row>
    <row r="49" spans="1:8" ht="20.25" customHeight="1">
      <c r="A49" s="47" t="s">
        <v>1092</v>
      </c>
      <c r="B49" s="47" t="s">
        <v>1093</v>
      </c>
      <c r="C49" s="25" t="s">
        <v>1426</v>
      </c>
      <c r="D49" s="17" t="s">
        <v>1094</v>
      </c>
      <c r="E49" s="71">
        <f>SUM(E50:E51)</f>
        <v>0</v>
      </c>
      <c r="F49" s="71">
        <f>SUM(F50:F51)</f>
        <v>0</v>
      </c>
      <c r="G49" s="71">
        <f>SUM(G50:G51)</f>
        <v>0</v>
      </c>
      <c r="H49" s="26">
        <f t="shared" si="1"/>
        <v>0</v>
      </c>
    </row>
    <row r="50" spans="1:8" ht="20.25" customHeight="1">
      <c r="A50" s="32">
        <v>633</v>
      </c>
      <c r="B50" s="73" t="s">
        <v>1709</v>
      </c>
      <c r="C50" s="65" t="s">
        <v>1105</v>
      </c>
      <c r="D50" s="33" t="s">
        <v>1119</v>
      </c>
      <c r="E50" s="66"/>
      <c r="F50" s="66"/>
      <c r="G50" s="66"/>
      <c r="H50" s="66">
        <f t="shared" si="1"/>
        <v>0</v>
      </c>
    </row>
    <row r="51" spans="1:8" ht="20.25" customHeight="1">
      <c r="A51" s="65"/>
      <c r="B51" s="64"/>
      <c r="C51" s="65"/>
      <c r="D51" s="70"/>
      <c r="E51" s="66"/>
      <c r="F51" s="66"/>
      <c r="G51" s="66"/>
      <c r="H51" s="66">
        <f t="shared" si="1"/>
        <v>0</v>
      </c>
    </row>
    <row r="52" spans="1:8" ht="20.25" customHeight="1">
      <c r="A52" s="47" t="s">
        <v>1096</v>
      </c>
      <c r="B52" s="47" t="s">
        <v>1097</v>
      </c>
      <c r="C52" s="25" t="s">
        <v>1426</v>
      </c>
      <c r="D52" s="17" t="s">
        <v>1098</v>
      </c>
      <c r="E52" s="71">
        <f>SUM(E53:E54)</f>
        <v>100</v>
      </c>
      <c r="F52" s="71">
        <f>SUM(F53:F54)</f>
        <v>21.78</v>
      </c>
      <c r="G52" s="71">
        <f>SUM(G53:G54)</f>
        <v>100</v>
      </c>
      <c r="H52" s="26">
        <f t="shared" si="1"/>
        <v>21.78</v>
      </c>
    </row>
    <row r="53" spans="1:8" ht="20.25" customHeight="1">
      <c r="A53" s="65">
        <v>600</v>
      </c>
      <c r="B53" s="64" t="s">
        <v>470</v>
      </c>
      <c r="C53" s="65" t="s">
        <v>1639</v>
      </c>
      <c r="D53" s="75" t="s">
        <v>698</v>
      </c>
      <c r="E53" s="34">
        <v>100</v>
      </c>
      <c r="F53" s="66">
        <v>0</v>
      </c>
      <c r="G53" s="66">
        <v>100</v>
      </c>
      <c r="H53" s="66">
        <f t="shared" si="1"/>
        <v>0</v>
      </c>
    </row>
    <row r="54" spans="1:8" ht="20.25" customHeight="1">
      <c r="A54" s="65">
        <v>600</v>
      </c>
      <c r="B54" s="64" t="s">
        <v>471</v>
      </c>
      <c r="C54" s="65" t="s">
        <v>194</v>
      </c>
      <c r="D54" s="75" t="s">
        <v>697</v>
      </c>
      <c r="E54" s="34">
        <v>0</v>
      </c>
      <c r="F54" s="66">
        <v>21.78</v>
      </c>
      <c r="G54" s="66">
        <v>0</v>
      </c>
      <c r="H54" s="66">
        <f t="shared" si="1"/>
        <v>0</v>
      </c>
    </row>
    <row r="55" spans="1:8" ht="20.25" customHeight="1">
      <c r="A55" s="24"/>
      <c r="B55" s="72"/>
      <c r="C55" s="23" t="s">
        <v>1639</v>
      </c>
      <c r="D55" s="48" t="s">
        <v>1417</v>
      </c>
      <c r="E55" s="50">
        <f>SUM(E46,E40,E52,E49)</f>
        <v>195087</v>
      </c>
      <c r="F55" s="50">
        <f>SUM(F46,F40,F52,F49)</f>
        <v>204271.97</v>
      </c>
      <c r="G55" s="50">
        <f>SUM(G46,G40,G52,G49)</f>
        <v>189836</v>
      </c>
      <c r="H55" s="50">
        <f t="shared" si="1"/>
        <v>104.70814047066182</v>
      </c>
    </row>
    <row r="56" spans="1:8" ht="12.75">
      <c r="A56" s="58"/>
      <c r="B56" s="59"/>
      <c r="C56" s="60"/>
      <c r="D56" s="61"/>
      <c r="E56" s="58"/>
      <c r="F56" s="58"/>
      <c r="G56" s="58"/>
      <c r="H56" s="58"/>
    </row>
    <row r="57" spans="1:8" ht="12.75">
      <c r="A57" s="382" t="s">
        <v>1692</v>
      </c>
      <c r="B57" s="382"/>
      <c r="C57" s="382"/>
      <c r="D57" s="382"/>
      <c r="E57" s="382"/>
      <c r="F57" s="382"/>
      <c r="G57" s="382"/>
      <c r="H57" s="383"/>
    </row>
    <row r="58" spans="1:8" ht="40.5" customHeight="1">
      <c r="A58" s="384" t="s">
        <v>45</v>
      </c>
      <c r="B58" s="385"/>
      <c r="C58" s="385"/>
      <c r="D58" s="385"/>
      <c r="E58" s="385"/>
      <c r="F58" s="385"/>
      <c r="G58" s="385"/>
      <c r="H58" s="385"/>
    </row>
    <row r="59" spans="1:8" ht="12.75">
      <c r="A59" s="385"/>
      <c r="B59" s="385"/>
      <c r="C59" s="385"/>
      <c r="D59" s="385"/>
      <c r="E59" s="385"/>
      <c r="F59" s="385"/>
      <c r="G59" s="385"/>
      <c r="H59" s="385"/>
    </row>
    <row r="60" spans="1:8" ht="12.75">
      <c r="A60" s="58"/>
      <c r="B60" s="59"/>
      <c r="C60" s="60"/>
      <c r="D60" s="61"/>
      <c r="E60" s="58"/>
      <c r="F60" s="53"/>
      <c r="G60" s="58"/>
      <c r="H60" s="58"/>
    </row>
    <row r="61" spans="1:8" ht="21" customHeight="1">
      <c r="A61" s="27" t="s">
        <v>1163</v>
      </c>
      <c r="B61" s="131" t="s">
        <v>356</v>
      </c>
      <c r="C61" s="27" t="s">
        <v>1428</v>
      </c>
      <c r="D61" s="19" t="s">
        <v>1195</v>
      </c>
      <c r="E61" s="40" t="s">
        <v>1415</v>
      </c>
      <c r="F61" s="40" t="s">
        <v>983</v>
      </c>
      <c r="G61" s="40" t="s">
        <v>984</v>
      </c>
      <c r="H61" s="18" t="s">
        <v>1416</v>
      </c>
    </row>
    <row r="62" spans="1:8" ht="21" customHeight="1">
      <c r="A62" s="78" t="s">
        <v>1421</v>
      </c>
      <c r="B62" s="140" t="s">
        <v>1422</v>
      </c>
      <c r="C62" s="78"/>
      <c r="D62" s="79" t="s">
        <v>1413</v>
      </c>
      <c r="E62" s="80"/>
      <c r="F62" s="80"/>
      <c r="G62" s="80"/>
      <c r="H62" s="80"/>
    </row>
    <row r="63" spans="1:13" ht="21" customHeight="1">
      <c r="A63" s="47" t="s">
        <v>1424</v>
      </c>
      <c r="B63" s="47" t="s">
        <v>1425</v>
      </c>
      <c r="C63" s="25" t="s">
        <v>1426</v>
      </c>
      <c r="D63" s="38" t="s">
        <v>1427</v>
      </c>
      <c r="E63" s="132">
        <f>SUM(E64:E71)</f>
        <v>367097</v>
      </c>
      <c r="F63" s="132">
        <f>SUM(F64:F71)</f>
        <v>374613.24000000005</v>
      </c>
      <c r="G63" s="132">
        <f>SUM(G64:G71)</f>
        <v>289210</v>
      </c>
      <c r="H63" s="132">
        <f aca="true" t="shared" si="2" ref="H63:H81">IF(E63=0,,F63/E63*100)</f>
        <v>102.04748063863232</v>
      </c>
      <c r="J63"/>
      <c r="K63" s="332"/>
      <c r="L63" s="332"/>
      <c r="M63" s="332"/>
    </row>
    <row r="64" spans="1:13" ht="21" customHeight="1">
      <c r="A64" s="68">
        <v>610</v>
      </c>
      <c r="B64" s="73" t="s">
        <v>1218</v>
      </c>
      <c r="C64" s="32" t="s">
        <v>1639</v>
      </c>
      <c r="D64" s="69" t="s">
        <v>242</v>
      </c>
      <c r="E64" s="34">
        <v>181420</v>
      </c>
      <c r="F64" s="34">
        <v>177542.17</v>
      </c>
      <c r="G64" s="34">
        <v>178180</v>
      </c>
      <c r="H64" s="34">
        <f t="shared" si="2"/>
        <v>97.86251240216075</v>
      </c>
      <c r="J64"/>
      <c r="K64" s="332"/>
      <c r="L64" s="332"/>
      <c r="M64" s="332"/>
    </row>
    <row r="65" spans="1:13" ht="21" customHeight="1">
      <c r="A65" s="68">
        <v>620</v>
      </c>
      <c r="B65" s="73" t="s">
        <v>1219</v>
      </c>
      <c r="C65" s="32" t="s">
        <v>1639</v>
      </c>
      <c r="D65" s="69" t="s">
        <v>1280</v>
      </c>
      <c r="E65" s="34">
        <v>62010</v>
      </c>
      <c r="F65" s="34">
        <v>72293.38</v>
      </c>
      <c r="G65" s="34">
        <v>63000</v>
      </c>
      <c r="H65" s="34">
        <f t="shared" si="2"/>
        <v>116.58342202870506</v>
      </c>
      <c r="K65" s="234"/>
      <c r="L65" s="234"/>
      <c r="M65" s="234"/>
    </row>
    <row r="66" spans="1:8" ht="21" customHeight="1">
      <c r="A66" s="68">
        <v>630</v>
      </c>
      <c r="B66" s="73" t="s">
        <v>1220</v>
      </c>
      <c r="C66" s="32" t="s">
        <v>1639</v>
      </c>
      <c r="D66" s="69" t="s">
        <v>428</v>
      </c>
      <c r="E66" s="66">
        <v>51467</v>
      </c>
      <c r="F66" s="66">
        <v>46324.73</v>
      </c>
      <c r="G66" s="66">
        <v>48030</v>
      </c>
      <c r="H66" s="34">
        <f t="shared" si="2"/>
        <v>90.00860745720558</v>
      </c>
    </row>
    <row r="67" spans="1:8" ht="21" customHeight="1">
      <c r="A67" s="65">
        <v>642015</v>
      </c>
      <c r="B67" s="73" t="s">
        <v>1221</v>
      </c>
      <c r="C67" s="32" t="s">
        <v>1639</v>
      </c>
      <c r="D67" s="70" t="s">
        <v>850</v>
      </c>
      <c r="E67" s="66">
        <v>0</v>
      </c>
      <c r="F67" s="66">
        <v>152.96</v>
      </c>
      <c r="G67" s="66">
        <v>0</v>
      </c>
      <c r="H67" s="34">
        <f t="shared" si="2"/>
        <v>0</v>
      </c>
    </row>
    <row r="68" spans="1:8" ht="21" customHeight="1">
      <c r="A68" s="65">
        <v>637005</v>
      </c>
      <c r="B68" s="73" t="s">
        <v>1222</v>
      </c>
      <c r="C68" s="32" t="s">
        <v>1639</v>
      </c>
      <c r="D68" s="70" t="s">
        <v>1839</v>
      </c>
      <c r="E68" s="66">
        <v>0</v>
      </c>
      <c r="F68" s="66">
        <v>0</v>
      </c>
      <c r="G68" s="66">
        <v>0</v>
      </c>
      <c r="H68" s="34">
        <f t="shared" si="2"/>
        <v>0</v>
      </c>
    </row>
    <row r="69" spans="1:8" ht="21" customHeight="1">
      <c r="A69" s="65">
        <v>640</v>
      </c>
      <c r="B69" s="73" t="s">
        <v>1840</v>
      </c>
      <c r="C69" s="32" t="s">
        <v>1639</v>
      </c>
      <c r="D69" s="70" t="s">
        <v>1841</v>
      </c>
      <c r="E69" s="66">
        <v>0</v>
      </c>
      <c r="F69" s="66">
        <v>0</v>
      </c>
      <c r="G69" s="66">
        <v>0</v>
      </c>
      <c r="H69" s="34">
        <f t="shared" si="2"/>
        <v>0</v>
      </c>
    </row>
    <row r="70" spans="1:8" ht="21" customHeight="1">
      <c r="A70" s="32">
        <v>700</v>
      </c>
      <c r="B70" s="73" t="s">
        <v>1842</v>
      </c>
      <c r="C70" s="32" t="s">
        <v>1639</v>
      </c>
      <c r="D70" s="33" t="s">
        <v>694</v>
      </c>
      <c r="E70" s="45">
        <v>5200</v>
      </c>
      <c r="F70" s="66">
        <v>2500</v>
      </c>
      <c r="G70" s="66">
        <v>0</v>
      </c>
      <c r="H70" s="34">
        <f t="shared" si="2"/>
        <v>48.07692307692308</v>
      </c>
    </row>
    <row r="71" spans="1:8" ht="21" customHeight="1">
      <c r="A71" s="32">
        <v>700</v>
      </c>
      <c r="B71" s="73" t="s">
        <v>1843</v>
      </c>
      <c r="C71" s="32" t="s">
        <v>1639</v>
      </c>
      <c r="D71" s="33" t="s">
        <v>694</v>
      </c>
      <c r="E71" s="45">
        <v>67000</v>
      </c>
      <c r="F71" s="66">
        <v>75800</v>
      </c>
      <c r="G71" s="66">
        <v>0</v>
      </c>
      <c r="H71" s="34">
        <f t="shared" si="2"/>
        <v>113.13432835820896</v>
      </c>
    </row>
    <row r="72" spans="1:8" ht="21" customHeight="1">
      <c r="A72" s="47" t="s">
        <v>1084</v>
      </c>
      <c r="B72" s="47" t="s">
        <v>1085</v>
      </c>
      <c r="C72" s="25" t="s">
        <v>1426</v>
      </c>
      <c r="D72" s="17" t="s">
        <v>1704</v>
      </c>
      <c r="E72" s="26">
        <f>SUM(E73:E74)</f>
        <v>8138</v>
      </c>
      <c r="F72" s="26">
        <f>SUM(F73:F74)</f>
        <v>6514.62</v>
      </c>
      <c r="G72" s="26">
        <f>SUM(G73:G74)</f>
        <v>8138</v>
      </c>
      <c r="H72" s="26">
        <f t="shared" si="2"/>
        <v>80.05185549275005</v>
      </c>
    </row>
    <row r="73" spans="1:8" ht="21" customHeight="1">
      <c r="A73" s="65">
        <v>600</v>
      </c>
      <c r="B73" s="64" t="s">
        <v>1733</v>
      </c>
      <c r="C73" s="65" t="s">
        <v>1639</v>
      </c>
      <c r="D73" s="33" t="s">
        <v>1284</v>
      </c>
      <c r="E73" s="66">
        <v>8138</v>
      </c>
      <c r="F73" s="66">
        <v>6492.84</v>
      </c>
      <c r="G73" s="66">
        <v>8138</v>
      </c>
      <c r="H73" s="66">
        <f t="shared" si="2"/>
        <v>79.78422216760876</v>
      </c>
    </row>
    <row r="74" spans="1:8" ht="21" customHeight="1">
      <c r="A74" s="65">
        <v>600</v>
      </c>
      <c r="B74" s="64" t="s">
        <v>1844</v>
      </c>
      <c r="C74" s="65" t="s">
        <v>1953</v>
      </c>
      <c r="D74" s="70" t="s">
        <v>696</v>
      </c>
      <c r="E74" s="66">
        <v>0</v>
      </c>
      <c r="F74" s="66">
        <v>21.78</v>
      </c>
      <c r="G74" s="66">
        <v>0</v>
      </c>
      <c r="H74" s="66">
        <f t="shared" si="2"/>
        <v>0</v>
      </c>
    </row>
    <row r="75" spans="1:8" ht="21" customHeight="1">
      <c r="A75" s="47" t="s">
        <v>1092</v>
      </c>
      <c r="B75" s="47" t="s">
        <v>1093</v>
      </c>
      <c r="C75" s="25" t="s">
        <v>1426</v>
      </c>
      <c r="D75" s="17" t="s">
        <v>1094</v>
      </c>
      <c r="E75" s="71">
        <f>SUM(E76:E77)</f>
        <v>30</v>
      </c>
      <c r="F75" s="71">
        <f>SUM(F76:F77)</f>
        <v>0</v>
      </c>
      <c r="G75" s="71">
        <f>SUM(G76:G77)</f>
        <v>30</v>
      </c>
      <c r="H75" s="26">
        <f t="shared" si="2"/>
        <v>0</v>
      </c>
    </row>
    <row r="76" spans="1:8" ht="21" customHeight="1">
      <c r="A76" s="32">
        <v>600</v>
      </c>
      <c r="B76" s="73" t="s">
        <v>1734</v>
      </c>
      <c r="C76" s="65" t="s">
        <v>1508</v>
      </c>
      <c r="D76" s="33" t="s">
        <v>695</v>
      </c>
      <c r="E76" s="133">
        <v>30</v>
      </c>
      <c r="F76" s="67">
        <v>0</v>
      </c>
      <c r="G76" s="66">
        <v>30</v>
      </c>
      <c r="H76" s="66">
        <f t="shared" si="2"/>
        <v>0</v>
      </c>
    </row>
    <row r="77" spans="1:8" ht="21" customHeight="1">
      <c r="A77" s="32"/>
      <c r="B77" s="73" t="s">
        <v>1711</v>
      </c>
      <c r="C77" s="65" t="s">
        <v>1198</v>
      </c>
      <c r="D77" s="70"/>
      <c r="E77" s="66"/>
      <c r="F77" s="66"/>
      <c r="G77" s="66"/>
      <c r="H77" s="66">
        <f t="shared" si="2"/>
        <v>0</v>
      </c>
    </row>
    <row r="78" spans="1:8" ht="21" customHeight="1">
      <c r="A78" s="47" t="s">
        <v>1096</v>
      </c>
      <c r="B78" s="47" t="s">
        <v>1097</v>
      </c>
      <c r="C78" s="25" t="s">
        <v>1426</v>
      </c>
      <c r="D78" s="17" t="s">
        <v>1098</v>
      </c>
      <c r="E78" s="71">
        <f>SUM(E79:E80)</f>
        <v>60</v>
      </c>
      <c r="F78" s="71">
        <f>SUM(F79:F80)</f>
        <v>0</v>
      </c>
      <c r="G78" s="71">
        <f>SUM(G79:G80)</f>
        <v>60</v>
      </c>
      <c r="H78" s="26">
        <f t="shared" si="2"/>
        <v>0</v>
      </c>
    </row>
    <row r="79" spans="1:8" ht="21" customHeight="1">
      <c r="A79" s="32">
        <v>633</v>
      </c>
      <c r="B79" s="73" t="s">
        <v>1735</v>
      </c>
      <c r="C79" s="32" t="s">
        <v>1639</v>
      </c>
      <c r="D79" s="33" t="s">
        <v>693</v>
      </c>
      <c r="E79" s="67">
        <v>60</v>
      </c>
      <c r="F79" s="67">
        <v>0</v>
      </c>
      <c r="G79" s="66">
        <v>60</v>
      </c>
      <c r="H79" s="66">
        <f t="shared" si="2"/>
        <v>0</v>
      </c>
    </row>
    <row r="80" spans="1:8" ht="21" customHeight="1">
      <c r="A80" s="65">
        <v>600</v>
      </c>
      <c r="B80" s="73" t="s">
        <v>1736</v>
      </c>
      <c r="C80" s="65" t="s">
        <v>1953</v>
      </c>
      <c r="D80" s="70" t="s">
        <v>1989</v>
      </c>
      <c r="E80" s="66"/>
      <c r="F80" s="66"/>
      <c r="G80" s="66"/>
      <c r="H80" s="66">
        <f t="shared" si="2"/>
        <v>0</v>
      </c>
    </row>
    <row r="81" spans="1:8" ht="21" customHeight="1">
      <c r="A81" s="24"/>
      <c r="B81" s="72"/>
      <c r="C81" s="23" t="s">
        <v>1639</v>
      </c>
      <c r="D81" s="48" t="s">
        <v>1417</v>
      </c>
      <c r="E81" s="50">
        <f>SUM(E78,E75,E72,E63)</f>
        <v>375325</v>
      </c>
      <c r="F81" s="50">
        <f>SUM(F78,F75,F72,F63)</f>
        <v>381127.86000000004</v>
      </c>
      <c r="G81" s="50">
        <f>SUM(G78,G75,G72,G63)</f>
        <v>297438</v>
      </c>
      <c r="H81" s="50">
        <f t="shared" si="2"/>
        <v>101.54608938919606</v>
      </c>
    </row>
    <row r="82" spans="1:10" ht="12.75">
      <c r="A82" s="58"/>
      <c r="B82" s="59"/>
      <c r="C82" s="60"/>
      <c r="D82" s="61"/>
      <c r="E82" s="58"/>
      <c r="F82" s="58"/>
      <c r="G82" s="58"/>
      <c r="H82" s="58"/>
      <c r="J82" s="234"/>
    </row>
    <row r="83" spans="1:8" ht="12.75">
      <c r="A83" s="382" t="s">
        <v>1692</v>
      </c>
      <c r="B83" s="382"/>
      <c r="C83" s="382"/>
      <c r="D83" s="382"/>
      <c r="E83" s="382"/>
      <c r="F83" s="382"/>
      <c r="G83" s="382"/>
      <c r="H83" s="383"/>
    </row>
    <row r="84" spans="1:8" ht="29.25" customHeight="1">
      <c r="A84" s="384" t="s">
        <v>46</v>
      </c>
      <c r="B84" s="385"/>
      <c r="C84" s="385"/>
      <c r="D84" s="385"/>
      <c r="E84" s="385"/>
      <c r="F84" s="385"/>
      <c r="G84" s="385"/>
      <c r="H84" s="385"/>
    </row>
    <row r="85" spans="1:8" ht="28.5" customHeight="1">
      <c r="A85" s="385"/>
      <c r="B85" s="385"/>
      <c r="C85" s="385"/>
      <c r="D85" s="385"/>
      <c r="E85" s="385"/>
      <c r="F85" s="385"/>
      <c r="G85" s="385"/>
      <c r="H85" s="385"/>
    </row>
    <row r="86" spans="1:8" ht="12.75">
      <c r="A86" s="58"/>
      <c r="B86" s="59"/>
      <c r="C86" s="60"/>
      <c r="D86" s="61"/>
      <c r="E86" s="58"/>
      <c r="F86" s="58"/>
      <c r="G86" s="58"/>
      <c r="H86" s="58"/>
    </row>
    <row r="87" spans="1:11" ht="20.25" customHeight="1">
      <c r="A87" s="27" t="s">
        <v>1164</v>
      </c>
      <c r="B87" s="131" t="s">
        <v>357</v>
      </c>
      <c r="C87" s="27" t="s">
        <v>1428</v>
      </c>
      <c r="D87" s="19" t="s">
        <v>972</v>
      </c>
      <c r="E87" s="40" t="s">
        <v>1415</v>
      </c>
      <c r="F87" s="40" t="s">
        <v>983</v>
      </c>
      <c r="G87" s="40" t="s">
        <v>984</v>
      </c>
      <c r="H87" s="18" t="s">
        <v>1416</v>
      </c>
      <c r="J87" s="275"/>
      <c r="K87" s="275"/>
    </row>
    <row r="88" spans="1:11" ht="20.25" customHeight="1">
      <c r="A88" s="78" t="s">
        <v>1421</v>
      </c>
      <c r="B88" s="140" t="s">
        <v>1422</v>
      </c>
      <c r="C88" s="78"/>
      <c r="D88" s="79" t="s">
        <v>1413</v>
      </c>
      <c r="E88" s="80"/>
      <c r="F88" s="80"/>
      <c r="G88" s="80"/>
      <c r="H88" s="80"/>
      <c r="J88" s="275"/>
      <c r="K88" s="275"/>
    </row>
    <row r="89" spans="1:11" ht="20.25" customHeight="1">
      <c r="A89" s="47" t="s">
        <v>1642</v>
      </c>
      <c r="B89" s="47" t="s">
        <v>1425</v>
      </c>
      <c r="C89" s="25" t="s">
        <v>1426</v>
      </c>
      <c r="D89" s="38" t="s">
        <v>1427</v>
      </c>
      <c r="E89" s="132">
        <f>SUM(E90:E97)</f>
        <v>168835</v>
      </c>
      <c r="F89" s="132">
        <f>SUM(F90:F97)</f>
        <v>73137.68</v>
      </c>
      <c r="G89" s="132">
        <f>SUM(G90:G97)</f>
        <v>0</v>
      </c>
      <c r="H89" s="132">
        <f aca="true" t="shared" si="3" ref="H89:H123">IF(E89=0,,F89/E89*100)</f>
        <v>43.31902745283857</v>
      </c>
      <c r="J89" s="275"/>
      <c r="K89" s="275"/>
    </row>
    <row r="90" spans="1:11" ht="20.25" customHeight="1">
      <c r="A90" s="65">
        <v>600</v>
      </c>
      <c r="B90" s="64" t="s">
        <v>1223</v>
      </c>
      <c r="C90" s="65" t="s">
        <v>1639</v>
      </c>
      <c r="D90" s="75" t="s">
        <v>1990</v>
      </c>
      <c r="E90" s="66">
        <v>46207</v>
      </c>
      <c r="F90" s="66">
        <v>51329.6</v>
      </c>
      <c r="G90" s="66">
        <v>0</v>
      </c>
      <c r="H90" s="34">
        <f t="shared" si="3"/>
        <v>111.08619906074837</v>
      </c>
      <c r="J90" s="275"/>
      <c r="K90" s="275"/>
    </row>
    <row r="91" spans="1:11" ht="20.25" customHeight="1">
      <c r="A91" s="65">
        <v>637</v>
      </c>
      <c r="B91" s="64" t="s">
        <v>1224</v>
      </c>
      <c r="C91" s="65" t="s">
        <v>1639</v>
      </c>
      <c r="D91" s="70" t="s">
        <v>702</v>
      </c>
      <c r="E91" s="66">
        <v>600</v>
      </c>
      <c r="F91" s="308">
        <v>60</v>
      </c>
      <c r="G91" s="308">
        <v>0</v>
      </c>
      <c r="H91" s="34">
        <f t="shared" si="3"/>
        <v>10</v>
      </c>
      <c r="J91" s="275"/>
      <c r="K91" s="275"/>
    </row>
    <row r="92" spans="1:11" ht="20.25" customHeight="1">
      <c r="A92" s="65">
        <v>640</v>
      </c>
      <c r="B92" s="64" t="s">
        <v>1225</v>
      </c>
      <c r="C92" s="65" t="s">
        <v>1639</v>
      </c>
      <c r="D92" s="70" t="s">
        <v>703</v>
      </c>
      <c r="E92" s="278">
        <v>0</v>
      </c>
      <c r="F92" s="66">
        <v>60</v>
      </c>
      <c r="G92" s="66">
        <v>0</v>
      </c>
      <c r="H92" s="34">
        <f t="shared" si="3"/>
        <v>0</v>
      </c>
      <c r="J92" s="275"/>
      <c r="K92" s="275"/>
    </row>
    <row r="93" spans="1:11" ht="20.25" customHeight="1">
      <c r="A93" s="65">
        <v>635</v>
      </c>
      <c r="B93" s="64" t="s">
        <v>1845</v>
      </c>
      <c r="C93" s="65" t="s">
        <v>1639</v>
      </c>
      <c r="D93" s="70" t="s">
        <v>1950</v>
      </c>
      <c r="E93" s="45">
        <v>0</v>
      </c>
      <c r="F93" s="309">
        <v>3980.9</v>
      </c>
      <c r="G93" s="309">
        <v>0</v>
      </c>
      <c r="H93" s="34">
        <f t="shared" si="3"/>
        <v>0</v>
      </c>
      <c r="J93" s="275"/>
      <c r="K93" s="275"/>
    </row>
    <row r="94" spans="1:11" ht="20.25" customHeight="1">
      <c r="A94" s="65">
        <v>637</v>
      </c>
      <c r="B94" s="64" t="s">
        <v>1898</v>
      </c>
      <c r="C94" s="65" t="s">
        <v>1639</v>
      </c>
      <c r="D94" s="70" t="s">
        <v>1950</v>
      </c>
      <c r="E94" s="45">
        <v>0</v>
      </c>
      <c r="F94" s="45">
        <v>400</v>
      </c>
      <c r="G94" s="45">
        <v>0</v>
      </c>
      <c r="H94" s="34">
        <f t="shared" si="3"/>
        <v>0</v>
      </c>
      <c r="J94" s="275"/>
      <c r="K94" s="275"/>
    </row>
    <row r="95" spans="1:11" ht="20.25" customHeight="1">
      <c r="A95" s="65">
        <v>600</v>
      </c>
      <c r="B95" s="64" t="s">
        <v>1899</v>
      </c>
      <c r="C95" s="65" t="s">
        <v>1639</v>
      </c>
      <c r="D95" s="70" t="s">
        <v>1927</v>
      </c>
      <c r="E95" s="45"/>
      <c r="F95" s="45"/>
      <c r="G95" s="45"/>
      <c r="H95" s="34">
        <f>IF(E95=0,,F95/E95*100)</f>
        <v>0</v>
      </c>
      <c r="J95" s="275"/>
      <c r="K95" s="275"/>
    </row>
    <row r="96" spans="1:11" ht="20.25" customHeight="1">
      <c r="A96" s="65">
        <v>700</v>
      </c>
      <c r="B96" s="64" t="s">
        <v>1900</v>
      </c>
      <c r="C96" s="65" t="s">
        <v>704</v>
      </c>
      <c r="D96" s="70" t="s">
        <v>705</v>
      </c>
      <c r="E96" s="45">
        <v>0</v>
      </c>
      <c r="F96" s="66">
        <v>12563</v>
      </c>
      <c r="G96" s="66">
        <v>0</v>
      </c>
      <c r="H96" s="34">
        <f>IF(E96=0,,F96/E96*100)</f>
        <v>0</v>
      </c>
      <c r="J96" s="275"/>
      <c r="K96" s="275"/>
    </row>
    <row r="97" spans="1:19" s="232" customFormat="1" ht="20.25" customHeight="1">
      <c r="A97" s="65">
        <v>700</v>
      </c>
      <c r="B97" s="64" t="s">
        <v>1994</v>
      </c>
      <c r="C97" s="65" t="s">
        <v>706</v>
      </c>
      <c r="D97" s="70" t="s">
        <v>1995</v>
      </c>
      <c r="E97" s="45">
        <v>122028</v>
      </c>
      <c r="F97" s="66">
        <v>4744.18</v>
      </c>
      <c r="G97" s="66">
        <v>0</v>
      </c>
      <c r="H97" s="34">
        <f t="shared" si="3"/>
        <v>3.887779853804045</v>
      </c>
      <c r="I97" s="1"/>
      <c r="J97" s="275"/>
      <c r="K97" s="275"/>
      <c r="L97" s="1"/>
      <c r="M97" s="1"/>
      <c r="N97" s="1"/>
      <c r="O97" s="1"/>
      <c r="P97" s="1"/>
      <c r="Q97" s="1"/>
      <c r="R97" s="1"/>
      <c r="S97" s="1"/>
    </row>
    <row r="98" spans="1:12" ht="20.25" customHeight="1">
      <c r="A98" s="47" t="s">
        <v>1084</v>
      </c>
      <c r="B98" s="47" t="s">
        <v>1085</v>
      </c>
      <c r="C98" s="25" t="s">
        <v>1426</v>
      </c>
      <c r="D98" s="17" t="s">
        <v>1704</v>
      </c>
      <c r="E98" s="26">
        <f>SUM(E99:E111)</f>
        <v>856273</v>
      </c>
      <c r="F98" s="26">
        <f>SUM(F99:F111)</f>
        <v>815306.13</v>
      </c>
      <c r="G98" s="26">
        <f>SUM(G99:G111)</f>
        <v>685347</v>
      </c>
      <c r="H98" s="26">
        <f t="shared" si="3"/>
        <v>95.21567654241112</v>
      </c>
      <c r="J98" s="287"/>
      <c r="K98" s="287"/>
      <c r="L98" s="287"/>
    </row>
    <row r="99" spans="1:11" ht="20.25" customHeight="1">
      <c r="A99" s="68">
        <v>61</v>
      </c>
      <c r="B99" s="73" t="s">
        <v>1226</v>
      </c>
      <c r="C99" s="32" t="s">
        <v>1639</v>
      </c>
      <c r="D99" s="69" t="s">
        <v>242</v>
      </c>
      <c r="E99" s="66">
        <v>443700</v>
      </c>
      <c r="F99" s="66">
        <v>450242.82</v>
      </c>
      <c r="G99" s="66">
        <v>448600</v>
      </c>
      <c r="H99" s="66">
        <f t="shared" si="3"/>
        <v>101.47460446247464</v>
      </c>
      <c r="I99" s="234"/>
      <c r="J99" s="275"/>
      <c r="K99" s="275"/>
    </row>
    <row r="100" spans="1:11" ht="20.25" customHeight="1">
      <c r="A100" s="68">
        <v>62</v>
      </c>
      <c r="B100" s="73" t="s">
        <v>1227</v>
      </c>
      <c r="C100" s="32" t="s">
        <v>1639</v>
      </c>
      <c r="D100" s="69" t="s">
        <v>1280</v>
      </c>
      <c r="E100" s="66">
        <v>155145</v>
      </c>
      <c r="F100" s="66">
        <v>156977.16</v>
      </c>
      <c r="G100" s="66">
        <v>156743</v>
      </c>
      <c r="H100" s="66">
        <f t="shared" si="3"/>
        <v>101.18093396500048</v>
      </c>
      <c r="I100" s="234"/>
      <c r="J100" s="275"/>
      <c r="K100" s="275"/>
    </row>
    <row r="101" spans="1:11" ht="20.25" customHeight="1">
      <c r="A101" s="68">
        <v>631</v>
      </c>
      <c r="B101" s="73" t="s">
        <v>1228</v>
      </c>
      <c r="C101" s="32" t="s">
        <v>1639</v>
      </c>
      <c r="D101" s="33" t="s">
        <v>1695</v>
      </c>
      <c r="E101" s="66">
        <v>800</v>
      </c>
      <c r="F101" s="66">
        <v>224.67</v>
      </c>
      <c r="G101" s="66">
        <v>400</v>
      </c>
      <c r="H101" s="66">
        <f t="shared" si="3"/>
        <v>28.083749999999995</v>
      </c>
      <c r="I101" s="234"/>
      <c r="J101" s="275"/>
      <c r="K101" s="275"/>
    </row>
    <row r="102" spans="1:11" ht="20.25" customHeight="1">
      <c r="A102" s="32">
        <v>632</v>
      </c>
      <c r="B102" s="73" t="s">
        <v>1229</v>
      </c>
      <c r="C102" s="32" t="s">
        <v>1639</v>
      </c>
      <c r="D102" s="33" t="s">
        <v>251</v>
      </c>
      <c r="E102" s="66">
        <v>34647</v>
      </c>
      <c r="F102" s="66">
        <v>46915.2</v>
      </c>
      <c r="G102" s="66">
        <v>34315</v>
      </c>
      <c r="H102" s="66">
        <f t="shared" si="3"/>
        <v>135.40912633128409</v>
      </c>
      <c r="I102" s="234"/>
      <c r="J102" s="275"/>
      <c r="K102" s="275"/>
    </row>
    <row r="103" spans="1:12" ht="20.25" customHeight="1">
      <c r="A103" s="32">
        <v>633</v>
      </c>
      <c r="B103" s="73" t="s">
        <v>1846</v>
      </c>
      <c r="C103" s="32" t="s">
        <v>1639</v>
      </c>
      <c r="D103" s="33" t="s">
        <v>1315</v>
      </c>
      <c r="E103" s="66">
        <v>12973</v>
      </c>
      <c r="F103" s="66">
        <v>7139.61</v>
      </c>
      <c r="G103" s="66">
        <v>12475</v>
      </c>
      <c r="H103" s="66">
        <f t="shared" si="3"/>
        <v>55.03437909504355</v>
      </c>
      <c r="I103" s="234"/>
      <c r="J103" s="275"/>
      <c r="K103" s="310"/>
      <c r="L103" s="287"/>
    </row>
    <row r="104" spans="1:11" ht="20.25" customHeight="1">
      <c r="A104" s="32">
        <v>634</v>
      </c>
      <c r="B104" s="73" t="s">
        <v>1847</v>
      </c>
      <c r="C104" s="32" t="s">
        <v>1639</v>
      </c>
      <c r="D104" s="33" t="s">
        <v>1316</v>
      </c>
      <c r="E104" s="66">
        <v>6033</v>
      </c>
      <c r="F104" s="66">
        <v>28.4</v>
      </c>
      <c r="G104" s="66">
        <v>6020</v>
      </c>
      <c r="H104" s="66">
        <f t="shared" si="3"/>
        <v>0.47074424001326043</v>
      </c>
      <c r="I104" s="234"/>
      <c r="J104" s="275"/>
      <c r="K104" s="275"/>
    </row>
    <row r="105" spans="1:11" ht="20.25" customHeight="1">
      <c r="A105" s="32">
        <v>635</v>
      </c>
      <c r="B105" s="73" t="s">
        <v>1848</v>
      </c>
      <c r="C105" s="32" t="s">
        <v>1639</v>
      </c>
      <c r="D105" s="70" t="s">
        <v>1443</v>
      </c>
      <c r="E105" s="66">
        <v>4350</v>
      </c>
      <c r="F105" s="66">
        <v>3197.89</v>
      </c>
      <c r="G105" s="66">
        <v>4050</v>
      </c>
      <c r="H105" s="66">
        <f t="shared" si="3"/>
        <v>73.51471264367817</v>
      </c>
      <c r="I105" s="234"/>
      <c r="J105" s="275"/>
      <c r="K105" s="275"/>
    </row>
    <row r="106" spans="1:11" ht="20.25" customHeight="1">
      <c r="A106" s="32">
        <v>636</v>
      </c>
      <c r="B106" s="73" t="s">
        <v>1849</v>
      </c>
      <c r="C106" s="32" t="s">
        <v>1639</v>
      </c>
      <c r="D106" s="70" t="s">
        <v>1796</v>
      </c>
      <c r="E106" s="66">
        <v>200</v>
      </c>
      <c r="F106" s="66">
        <v>250.09</v>
      </c>
      <c r="G106" s="66">
        <v>200</v>
      </c>
      <c r="H106" s="66">
        <f t="shared" si="3"/>
        <v>125.045</v>
      </c>
      <c r="I106" s="234"/>
      <c r="J106" s="275"/>
      <c r="K106" s="275"/>
    </row>
    <row r="107" spans="1:11" ht="20.25" customHeight="1">
      <c r="A107" s="32">
        <v>637</v>
      </c>
      <c r="B107" s="73" t="s">
        <v>1850</v>
      </c>
      <c r="C107" s="32" t="s">
        <v>1639</v>
      </c>
      <c r="D107" s="70" t="s">
        <v>1701</v>
      </c>
      <c r="E107" s="66">
        <v>19645</v>
      </c>
      <c r="F107" s="66">
        <v>27084.26</v>
      </c>
      <c r="G107" s="66">
        <v>17985</v>
      </c>
      <c r="H107" s="66">
        <f t="shared" si="3"/>
        <v>137.86846525833545</v>
      </c>
      <c r="I107" s="234"/>
      <c r="J107" s="275"/>
      <c r="K107" s="275"/>
    </row>
    <row r="108" spans="1:11" ht="20.25" customHeight="1">
      <c r="A108" s="32">
        <v>642</v>
      </c>
      <c r="B108" s="73" t="s">
        <v>1851</v>
      </c>
      <c r="C108" s="32" t="s">
        <v>1639</v>
      </c>
      <c r="D108" s="70" t="s">
        <v>403</v>
      </c>
      <c r="E108" s="66">
        <v>3493</v>
      </c>
      <c r="F108" s="66">
        <v>7660.36</v>
      </c>
      <c r="G108" s="66">
        <v>3900</v>
      </c>
      <c r="H108" s="66">
        <f t="shared" si="3"/>
        <v>219.30604065273403</v>
      </c>
      <c r="I108" s="234"/>
      <c r="J108" s="275"/>
      <c r="K108" s="275"/>
    </row>
    <row r="109" spans="1:11" ht="20.25" customHeight="1">
      <c r="A109" s="32">
        <v>600</v>
      </c>
      <c r="B109" s="73" t="s">
        <v>1852</v>
      </c>
      <c r="C109" s="32" t="s">
        <v>616</v>
      </c>
      <c r="D109" s="33" t="s">
        <v>1284</v>
      </c>
      <c r="E109" s="66">
        <v>7287</v>
      </c>
      <c r="F109" s="66">
        <v>5760.67</v>
      </c>
      <c r="G109" s="66">
        <v>659</v>
      </c>
      <c r="H109" s="66">
        <f t="shared" si="3"/>
        <v>79.05406888980376</v>
      </c>
      <c r="I109" s="234"/>
      <c r="J109" s="275"/>
      <c r="K109" s="275"/>
    </row>
    <row r="110" spans="1:11" ht="20.25" customHeight="1">
      <c r="A110" s="32">
        <v>600</v>
      </c>
      <c r="B110" s="73" t="s">
        <v>707</v>
      </c>
      <c r="C110" s="32" t="s">
        <v>594</v>
      </c>
      <c r="D110" s="70" t="s">
        <v>708</v>
      </c>
      <c r="E110" s="45">
        <v>0</v>
      </c>
      <c r="F110" s="66">
        <v>4778.01</v>
      </c>
      <c r="G110" s="66">
        <v>0</v>
      </c>
      <c r="H110" s="66">
        <f t="shared" si="3"/>
        <v>0</v>
      </c>
      <c r="I110" s="234"/>
      <c r="J110" s="275"/>
      <c r="K110" s="275"/>
    </row>
    <row r="111" spans="1:11" ht="20.25" customHeight="1">
      <c r="A111" s="32">
        <v>717</v>
      </c>
      <c r="B111" s="73" t="s">
        <v>126</v>
      </c>
      <c r="C111" s="32" t="s">
        <v>1639</v>
      </c>
      <c r="D111" s="33" t="s">
        <v>1285</v>
      </c>
      <c r="E111" s="34">
        <v>168000</v>
      </c>
      <c r="F111" s="66">
        <v>105046.99</v>
      </c>
      <c r="G111" s="66">
        <v>0</v>
      </c>
      <c r="H111" s="66">
        <f>IF(E111=0,,F111/E111*100)</f>
        <v>62.52797023809524</v>
      </c>
      <c r="I111" s="234"/>
      <c r="J111" s="234"/>
      <c r="K111" s="234"/>
    </row>
    <row r="112" spans="1:11" ht="20.25" customHeight="1">
      <c r="A112" s="47" t="s">
        <v>1092</v>
      </c>
      <c r="B112" s="47" t="s">
        <v>1093</v>
      </c>
      <c r="C112" s="25" t="s">
        <v>1426</v>
      </c>
      <c r="D112" s="17" t="s">
        <v>1094</v>
      </c>
      <c r="E112" s="71">
        <f>SUM(E113:E114)</f>
        <v>41713</v>
      </c>
      <c r="F112" s="26">
        <f>SUM(F113:F114)</f>
        <v>104097.63</v>
      </c>
      <c r="G112" s="71">
        <f>SUM(G113:G114)</f>
        <v>3441</v>
      </c>
      <c r="H112" s="71">
        <f t="shared" si="3"/>
        <v>249.55680483302567</v>
      </c>
      <c r="J112" s="275"/>
      <c r="K112" s="275"/>
    </row>
    <row r="113" spans="1:11" ht="20.25" customHeight="1">
      <c r="A113" s="32">
        <v>600</v>
      </c>
      <c r="B113" s="73" t="s">
        <v>1231</v>
      </c>
      <c r="C113" s="32" t="s">
        <v>123</v>
      </c>
      <c r="D113" s="33" t="s">
        <v>1284</v>
      </c>
      <c r="E113" s="133">
        <v>0</v>
      </c>
      <c r="F113" s="133">
        <v>56966.64</v>
      </c>
      <c r="G113" s="133">
        <v>0</v>
      </c>
      <c r="H113" s="67">
        <f t="shared" si="3"/>
        <v>0</v>
      </c>
      <c r="J113" s="275"/>
      <c r="K113" s="275"/>
    </row>
    <row r="114" spans="1:11" ht="20.25" customHeight="1">
      <c r="A114" s="32">
        <v>600</v>
      </c>
      <c r="B114" s="73" t="s">
        <v>1232</v>
      </c>
      <c r="C114" s="32" t="s">
        <v>2005</v>
      </c>
      <c r="D114" s="33" t="s">
        <v>1284</v>
      </c>
      <c r="E114" s="67">
        <v>41713</v>
      </c>
      <c r="F114" s="67">
        <v>47130.99</v>
      </c>
      <c r="G114" s="67">
        <v>3441</v>
      </c>
      <c r="H114" s="34">
        <f t="shared" si="3"/>
        <v>112.98873252942727</v>
      </c>
      <c r="J114" s="275"/>
      <c r="K114" s="275"/>
    </row>
    <row r="115" spans="1:11" ht="20.25" customHeight="1">
      <c r="A115" s="47" t="s">
        <v>845</v>
      </c>
      <c r="B115" s="47" t="s">
        <v>1317</v>
      </c>
      <c r="C115" s="25" t="s">
        <v>1426</v>
      </c>
      <c r="D115" s="17" t="s">
        <v>1318</v>
      </c>
      <c r="E115" s="71">
        <f>SUM(E116:E117)</f>
        <v>0</v>
      </c>
      <c r="F115" s="71">
        <f>SUM(F116:F117)</f>
        <v>0</v>
      </c>
      <c r="G115" s="71">
        <f>SUM(G116:G117)</f>
        <v>0</v>
      </c>
      <c r="H115" s="71">
        <f t="shared" si="3"/>
        <v>0</v>
      </c>
      <c r="J115" s="275"/>
      <c r="K115" s="275"/>
    </row>
    <row r="116" spans="1:11" ht="20.25" customHeight="1">
      <c r="A116" s="32"/>
      <c r="B116" s="73" t="s">
        <v>1233</v>
      </c>
      <c r="C116" s="32" t="s">
        <v>1639</v>
      </c>
      <c r="D116" s="33"/>
      <c r="E116" s="34"/>
      <c r="F116" s="34"/>
      <c r="G116" s="34"/>
      <c r="H116" s="34">
        <f t="shared" si="3"/>
        <v>0</v>
      </c>
      <c r="J116" s="275"/>
      <c r="K116" s="275"/>
    </row>
    <row r="117" spans="1:11" ht="20.25" customHeight="1">
      <c r="A117" s="32"/>
      <c r="B117" s="73" t="s">
        <v>1234</v>
      </c>
      <c r="C117" s="32" t="s">
        <v>1639</v>
      </c>
      <c r="D117" s="33"/>
      <c r="E117" s="67"/>
      <c r="F117" s="67"/>
      <c r="G117" s="67"/>
      <c r="H117" s="67">
        <f t="shared" si="3"/>
        <v>0</v>
      </c>
      <c r="J117" s="275"/>
      <c r="K117" s="275"/>
    </row>
    <row r="118" spans="1:11" ht="20.25" customHeight="1">
      <c r="A118" s="47" t="s">
        <v>1096</v>
      </c>
      <c r="B118" s="47" t="s">
        <v>1097</v>
      </c>
      <c r="C118" s="25" t="s">
        <v>1426</v>
      </c>
      <c r="D118" s="17" t="s">
        <v>1098</v>
      </c>
      <c r="E118" s="26">
        <f>SUM(E119:E122)</f>
        <v>27484</v>
      </c>
      <c r="F118" s="26">
        <f>SUM(F119:F122)</f>
        <v>34039.3</v>
      </c>
      <c r="G118" s="26">
        <f>SUM(G119:G122)</f>
        <v>25774</v>
      </c>
      <c r="H118" s="26">
        <f t="shared" si="3"/>
        <v>123.85133168388882</v>
      </c>
      <c r="J118" s="275"/>
      <c r="K118" s="275"/>
    </row>
    <row r="119" spans="1:11" ht="20.25" customHeight="1">
      <c r="A119" s="65">
        <v>600</v>
      </c>
      <c r="B119" s="64" t="s">
        <v>1233</v>
      </c>
      <c r="C119" s="65" t="s">
        <v>1424</v>
      </c>
      <c r="D119" s="70" t="s">
        <v>1284</v>
      </c>
      <c r="E119" s="265">
        <v>27064</v>
      </c>
      <c r="F119" s="288">
        <v>33621</v>
      </c>
      <c r="G119" s="285">
        <v>25454</v>
      </c>
      <c r="H119" s="34">
        <f t="shared" si="3"/>
        <v>124.22775642920485</v>
      </c>
      <c r="J119" s="275"/>
      <c r="K119" s="275"/>
    </row>
    <row r="120" spans="1:11" ht="20.25" customHeight="1">
      <c r="A120" s="32">
        <v>600</v>
      </c>
      <c r="B120" s="64" t="s">
        <v>1234</v>
      </c>
      <c r="C120" s="65" t="s">
        <v>1100</v>
      </c>
      <c r="D120" s="70" t="s">
        <v>1903</v>
      </c>
      <c r="E120" s="265">
        <v>420</v>
      </c>
      <c r="F120" s="288">
        <v>418.3</v>
      </c>
      <c r="G120" s="285">
        <v>320</v>
      </c>
      <c r="H120" s="34">
        <f t="shared" si="3"/>
        <v>99.5952380952381</v>
      </c>
      <c r="J120" s="275"/>
      <c r="K120" s="275"/>
    </row>
    <row r="121" spans="1:11" ht="20.25" customHeight="1">
      <c r="A121" s="32"/>
      <c r="B121" s="64" t="s">
        <v>1641</v>
      </c>
      <c r="C121" s="32" t="s">
        <v>1639</v>
      </c>
      <c r="D121" s="33"/>
      <c r="E121" s="34"/>
      <c r="F121" s="34"/>
      <c r="G121" s="34"/>
      <c r="H121" s="311"/>
      <c r="J121" s="275"/>
      <c r="K121" s="275"/>
    </row>
    <row r="122" spans="1:11" ht="20.25" customHeight="1">
      <c r="A122" s="32"/>
      <c r="B122" s="64" t="s">
        <v>402</v>
      </c>
      <c r="C122" s="32" t="s">
        <v>1639</v>
      </c>
      <c r="D122" s="33"/>
      <c r="E122" s="34"/>
      <c r="F122" s="34"/>
      <c r="G122" s="34"/>
      <c r="H122" s="67">
        <f t="shared" si="3"/>
        <v>0</v>
      </c>
      <c r="J122" s="275"/>
      <c r="K122" s="275"/>
    </row>
    <row r="123" spans="1:11" ht="20.25" customHeight="1">
      <c r="A123" s="24"/>
      <c r="B123" s="72"/>
      <c r="C123" s="23" t="s">
        <v>1639</v>
      </c>
      <c r="D123" s="48" t="s">
        <v>1417</v>
      </c>
      <c r="E123" s="50">
        <f>SUM(E118,E115,E112,E98,E89)</f>
        <v>1094305</v>
      </c>
      <c r="F123" s="50">
        <f>SUM(F118,F115,F112,F98,F89)</f>
        <v>1026580.74</v>
      </c>
      <c r="G123" s="50">
        <f>SUM(G118,G115,G112,G98,G89)</f>
        <v>714562</v>
      </c>
      <c r="H123" s="50">
        <f t="shared" si="3"/>
        <v>93.81120802701258</v>
      </c>
      <c r="J123" s="275"/>
      <c r="K123" s="275"/>
    </row>
    <row r="124" spans="1:11" ht="12.75">
      <c r="A124" s="58"/>
      <c r="B124" s="59"/>
      <c r="C124" s="60"/>
      <c r="D124" s="61"/>
      <c r="E124" s="58"/>
      <c r="F124" s="58"/>
      <c r="G124" s="58"/>
      <c r="H124" s="58"/>
      <c r="I124" s="321"/>
      <c r="J124" s="321"/>
      <c r="K124" s="321"/>
    </row>
    <row r="125" spans="1:11" ht="12.75">
      <c r="A125" s="382" t="s">
        <v>1692</v>
      </c>
      <c r="B125" s="382"/>
      <c r="C125" s="382"/>
      <c r="D125" s="382"/>
      <c r="E125" s="382"/>
      <c r="F125" s="382"/>
      <c r="G125" s="382"/>
      <c r="H125" s="383"/>
      <c r="J125" s="275"/>
      <c r="K125" s="275"/>
    </row>
    <row r="126" spans="1:11" ht="46.5" customHeight="1">
      <c r="A126" s="384" t="s">
        <v>133</v>
      </c>
      <c r="B126" s="385"/>
      <c r="C126" s="385"/>
      <c r="D126" s="385"/>
      <c r="E126" s="385"/>
      <c r="F126" s="385"/>
      <c r="G126" s="385"/>
      <c r="H126" s="385"/>
      <c r="J126" s="275"/>
      <c r="K126" s="275"/>
    </row>
    <row r="127" spans="1:11" ht="12.75">
      <c r="A127" s="385"/>
      <c r="B127" s="385"/>
      <c r="C127" s="385"/>
      <c r="D127" s="385"/>
      <c r="E127" s="385"/>
      <c r="F127" s="385"/>
      <c r="G127" s="385"/>
      <c r="H127" s="385"/>
      <c r="J127" s="275"/>
      <c r="K127" s="275"/>
    </row>
    <row r="128" spans="1:11" ht="12.75">
      <c r="A128" s="58"/>
      <c r="B128" s="59"/>
      <c r="C128" s="60"/>
      <c r="D128" s="61"/>
      <c r="E128" s="58"/>
      <c r="F128" s="58"/>
      <c r="G128" s="58"/>
      <c r="H128" s="58"/>
      <c r="J128" s="275"/>
      <c r="K128" s="275"/>
    </row>
    <row r="129" spans="1:11" ht="18.75" customHeight="1">
      <c r="A129" s="27" t="s">
        <v>1165</v>
      </c>
      <c r="B129" s="131" t="s">
        <v>358</v>
      </c>
      <c r="C129" s="27" t="s">
        <v>1428</v>
      </c>
      <c r="D129" s="19" t="s">
        <v>973</v>
      </c>
      <c r="E129" s="40" t="s">
        <v>1415</v>
      </c>
      <c r="F129" s="40" t="s">
        <v>983</v>
      </c>
      <c r="G129" s="40" t="s">
        <v>984</v>
      </c>
      <c r="H129" s="18" t="s">
        <v>1416</v>
      </c>
      <c r="J129" s="275"/>
      <c r="K129" s="275"/>
    </row>
    <row r="130" spans="1:11" ht="18.75" customHeight="1">
      <c r="A130" s="78" t="s">
        <v>1421</v>
      </c>
      <c r="B130" s="140" t="s">
        <v>1422</v>
      </c>
      <c r="C130" s="78"/>
      <c r="D130" s="79" t="s">
        <v>1413</v>
      </c>
      <c r="E130" s="80"/>
      <c r="F130" s="80"/>
      <c r="G130" s="80"/>
      <c r="H130" s="80"/>
      <c r="J130" s="275"/>
      <c r="K130" s="275"/>
    </row>
    <row r="131" spans="1:11" ht="18.75" customHeight="1">
      <c r="A131" s="47" t="s">
        <v>1424</v>
      </c>
      <c r="B131" s="47" t="s">
        <v>1425</v>
      </c>
      <c r="C131" s="25" t="s">
        <v>1426</v>
      </c>
      <c r="D131" s="38" t="s">
        <v>1427</v>
      </c>
      <c r="E131" s="132">
        <f>SUM(E132:E140)</f>
        <v>32760</v>
      </c>
      <c r="F131" s="132">
        <f>SUM(F132:F140)</f>
        <v>32917</v>
      </c>
      <c r="G131" s="132">
        <f>SUM(G132:G140)</f>
        <v>30690</v>
      </c>
      <c r="H131" s="132">
        <f aca="true" t="shared" si="4" ref="H131:H147">IF(E131=0,,F131/E131*100)</f>
        <v>100.47924297924298</v>
      </c>
      <c r="J131" s="275"/>
      <c r="K131" s="275"/>
    </row>
    <row r="132" spans="1:11" ht="18.75" customHeight="1">
      <c r="A132" s="68">
        <v>61</v>
      </c>
      <c r="B132" s="73" t="s">
        <v>1565</v>
      </c>
      <c r="C132" s="32" t="s">
        <v>1639</v>
      </c>
      <c r="D132" s="69" t="s">
        <v>242</v>
      </c>
      <c r="E132" s="34">
        <v>22500</v>
      </c>
      <c r="F132" s="34">
        <v>22657</v>
      </c>
      <c r="G132" s="34">
        <v>22000</v>
      </c>
      <c r="H132" s="34">
        <f t="shared" si="4"/>
        <v>100.69777777777777</v>
      </c>
      <c r="J132" s="275"/>
      <c r="K132" s="275"/>
    </row>
    <row r="133" spans="1:11" ht="18.75" customHeight="1">
      <c r="A133" s="68">
        <v>62</v>
      </c>
      <c r="B133" s="73" t="s">
        <v>1566</v>
      </c>
      <c r="C133" s="32" t="s">
        <v>1639</v>
      </c>
      <c r="D133" s="69" t="s">
        <v>1280</v>
      </c>
      <c r="E133" s="34">
        <v>7865</v>
      </c>
      <c r="F133" s="34">
        <v>7784.23</v>
      </c>
      <c r="G133" s="34">
        <v>7689</v>
      </c>
      <c r="H133" s="34">
        <f t="shared" si="4"/>
        <v>98.97304513668149</v>
      </c>
      <c r="J133" s="275"/>
      <c r="K133" s="275"/>
    </row>
    <row r="134" spans="1:11" ht="18.75" customHeight="1">
      <c r="A134" s="68">
        <v>631</v>
      </c>
      <c r="B134" s="73" t="s">
        <v>1567</v>
      </c>
      <c r="C134" s="32" t="s">
        <v>1639</v>
      </c>
      <c r="D134" s="69" t="s">
        <v>1695</v>
      </c>
      <c r="E134" s="45"/>
      <c r="F134" s="66"/>
      <c r="G134" s="66"/>
      <c r="H134" s="66">
        <f t="shared" si="4"/>
        <v>0</v>
      </c>
      <c r="J134" s="275"/>
      <c r="K134" s="275"/>
    </row>
    <row r="135" spans="1:11" ht="18.75" customHeight="1">
      <c r="A135" s="32">
        <v>632</v>
      </c>
      <c r="B135" s="73" t="s">
        <v>1568</v>
      </c>
      <c r="C135" s="32" t="s">
        <v>1639</v>
      </c>
      <c r="D135" s="33" t="s">
        <v>251</v>
      </c>
      <c r="E135" s="66">
        <v>1000</v>
      </c>
      <c r="F135" s="66">
        <v>993.5</v>
      </c>
      <c r="G135" s="66">
        <v>700</v>
      </c>
      <c r="H135" s="66">
        <f t="shared" si="4"/>
        <v>99.35000000000001</v>
      </c>
      <c r="J135" s="275"/>
      <c r="K135" s="275"/>
    </row>
    <row r="136" spans="1:11" ht="18.75" customHeight="1">
      <c r="A136" s="32">
        <v>633</v>
      </c>
      <c r="B136" s="73" t="s">
        <v>1569</v>
      </c>
      <c r="C136" s="32" t="s">
        <v>1639</v>
      </c>
      <c r="D136" s="33" t="s">
        <v>1315</v>
      </c>
      <c r="E136" s="45">
        <v>200</v>
      </c>
      <c r="F136" s="66">
        <v>240.27</v>
      </c>
      <c r="G136" s="66">
        <v>0</v>
      </c>
      <c r="H136" s="66">
        <f t="shared" si="4"/>
        <v>120.13500000000002</v>
      </c>
      <c r="J136" s="275"/>
      <c r="K136" s="275"/>
    </row>
    <row r="137" spans="1:11" ht="18.75" customHeight="1">
      <c r="A137" s="32">
        <v>634</v>
      </c>
      <c r="B137" s="73" t="s">
        <v>1570</v>
      </c>
      <c r="C137" s="32" t="s">
        <v>1639</v>
      </c>
      <c r="D137" s="33" t="s">
        <v>1316</v>
      </c>
      <c r="E137" s="45"/>
      <c r="F137" s="66"/>
      <c r="G137" s="66"/>
      <c r="H137" s="66">
        <f t="shared" si="4"/>
        <v>0</v>
      </c>
      <c r="J137" s="275"/>
      <c r="K137" s="275"/>
    </row>
    <row r="138" spans="1:11" ht="18.75" customHeight="1">
      <c r="A138" s="32">
        <v>635</v>
      </c>
      <c r="B138" s="73" t="s">
        <v>1571</v>
      </c>
      <c r="C138" s="32" t="s">
        <v>1639</v>
      </c>
      <c r="D138" s="33" t="s">
        <v>1443</v>
      </c>
      <c r="E138" s="45"/>
      <c r="F138" s="66"/>
      <c r="G138" s="66"/>
      <c r="H138" s="66">
        <f t="shared" si="4"/>
        <v>0</v>
      </c>
      <c r="J138" s="275"/>
      <c r="K138" s="275"/>
    </row>
    <row r="139" spans="1:11" ht="18.75" customHeight="1">
      <c r="A139" s="32">
        <v>637</v>
      </c>
      <c r="B139" s="73" t="s">
        <v>1572</v>
      </c>
      <c r="C139" s="32" t="s">
        <v>1639</v>
      </c>
      <c r="D139" s="33" t="s">
        <v>1701</v>
      </c>
      <c r="E139" s="66">
        <v>1000</v>
      </c>
      <c r="F139" s="66">
        <v>1047.58</v>
      </c>
      <c r="G139" s="66">
        <v>301</v>
      </c>
      <c r="H139" s="66">
        <f t="shared" si="4"/>
        <v>104.758</v>
      </c>
      <c r="J139" s="275"/>
      <c r="K139" s="275"/>
    </row>
    <row r="140" spans="1:11" ht="18.75" customHeight="1">
      <c r="A140" s="32">
        <v>642</v>
      </c>
      <c r="B140" s="73" t="s">
        <v>1573</v>
      </c>
      <c r="C140" s="32" t="s">
        <v>1639</v>
      </c>
      <c r="D140" s="33" t="s">
        <v>403</v>
      </c>
      <c r="E140" s="66">
        <v>195</v>
      </c>
      <c r="F140" s="66">
        <v>194.42</v>
      </c>
      <c r="G140" s="66">
        <v>0</v>
      </c>
      <c r="H140" s="66">
        <f t="shared" si="4"/>
        <v>99.7025641025641</v>
      </c>
      <c r="J140" s="275"/>
      <c r="K140" s="275"/>
    </row>
    <row r="141" spans="1:11" ht="18.75" customHeight="1">
      <c r="A141" s="47" t="s">
        <v>1084</v>
      </c>
      <c r="B141" s="47" t="s">
        <v>1085</v>
      </c>
      <c r="C141" s="25" t="s">
        <v>1426</v>
      </c>
      <c r="D141" s="17" t="s">
        <v>1704</v>
      </c>
      <c r="E141" s="26">
        <f>SUM(E142:E143)</f>
        <v>894</v>
      </c>
      <c r="F141" s="26">
        <f>SUM(F142:F143)</f>
        <v>0</v>
      </c>
      <c r="G141" s="26">
        <f>SUM(G142:G143)</f>
        <v>0</v>
      </c>
      <c r="H141" s="26">
        <f t="shared" si="4"/>
        <v>0</v>
      </c>
      <c r="J141" s="275"/>
      <c r="K141" s="275"/>
    </row>
    <row r="142" spans="1:11" ht="18.75" customHeight="1">
      <c r="A142" s="32">
        <v>600</v>
      </c>
      <c r="B142" s="73" t="s">
        <v>404</v>
      </c>
      <c r="C142" s="32" t="s">
        <v>1120</v>
      </c>
      <c r="D142" s="70" t="s">
        <v>1284</v>
      </c>
      <c r="E142" s="34">
        <v>894</v>
      </c>
      <c r="F142" s="66">
        <v>0</v>
      </c>
      <c r="G142" s="34">
        <v>0</v>
      </c>
      <c r="H142" s="34">
        <f t="shared" si="4"/>
        <v>0</v>
      </c>
      <c r="J142" s="275"/>
      <c r="K142" s="275"/>
    </row>
    <row r="143" spans="1:11" ht="18.75" customHeight="1">
      <c r="A143" s="65"/>
      <c r="B143" s="73" t="s">
        <v>405</v>
      </c>
      <c r="C143" s="65" t="s">
        <v>1639</v>
      </c>
      <c r="D143" s="75"/>
      <c r="E143" s="34"/>
      <c r="F143" s="34"/>
      <c r="G143" s="34"/>
      <c r="H143" s="67">
        <f t="shared" si="4"/>
        <v>0</v>
      </c>
      <c r="J143" s="275"/>
      <c r="K143" s="275"/>
    </row>
    <row r="144" spans="1:11" ht="18.75" customHeight="1">
      <c r="A144" s="47" t="s">
        <v>1096</v>
      </c>
      <c r="B144" s="47" t="s">
        <v>1097</v>
      </c>
      <c r="C144" s="25" t="s">
        <v>1426</v>
      </c>
      <c r="D144" s="17" t="s">
        <v>1098</v>
      </c>
      <c r="E144" s="26">
        <f>SUM(E145:E146)</f>
        <v>12533</v>
      </c>
      <c r="F144" s="26">
        <f>SUM(F145:F146)</f>
        <v>9605</v>
      </c>
      <c r="G144" s="26">
        <f>SUM(G145:G146)</f>
        <v>9600</v>
      </c>
      <c r="H144" s="26">
        <f>IF(E144=0,,F144/E144*100)</f>
        <v>76.63767653395037</v>
      </c>
      <c r="J144" s="275"/>
      <c r="K144" s="275"/>
    </row>
    <row r="145" spans="1:11" ht="18.75" customHeight="1">
      <c r="A145" s="68">
        <v>600</v>
      </c>
      <c r="B145" s="64" t="s">
        <v>856</v>
      </c>
      <c r="C145" s="32" t="s">
        <v>1120</v>
      </c>
      <c r="D145" s="70" t="s">
        <v>1284</v>
      </c>
      <c r="E145" s="67">
        <v>2933</v>
      </c>
      <c r="F145" s="67">
        <v>0</v>
      </c>
      <c r="G145" s="67">
        <v>0</v>
      </c>
      <c r="H145" s="34">
        <f t="shared" si="4"/>
        <v>0</v>
      </c>
      <c r="J145" s="275"/>
      <c r="K145" s="275"/>
    </row>
    <row r="146" spans="1:11" ht="18.75" customHeight="1">
      <c r="A146" s="65">
        <v>600</v>
      </c>
      <c r="B146" s="64" t="s">
        <v>857</v>
      </c>
      <c r="C146" s="65">
        <v>72</v>
      </c>
      <c r="D146" s="70" t="s">
        <v>1284</v>
      </c>
      <c r="E146" s="133">
        <v>9600</v>
      </c>
      <c r="F146" s="133">
        <v>9605</v>
      </c>
      <c r="G146" s="66">
        <v>9600</v>
      </c>
      <c r="H146" s="34">
        <f t="shared" si="4"/>
        <v>100.05208333333333</v>
      </c>
      <c r="J146" s="275"/>
      <c r="K146" s="275"/>
    </row>
    <row r="147" spans="1:13" ht="18.75" customHeight="1">
      <c r="A147" s="24"/>
      <c r="B147" s="72"/>
      <c r="C147" s="23" t="s">
        <v>1639</v>
      </c>
      <c r="D147" s="48" t="s">
        <v>1417</v>
      </c>
      <c r="E147" s="50">
        <f>SUM(E144,E141,E131)</f>
        <v>46187</v>
      </c>
      <c r="F147" s="50">
        <f>SUM(F144,F141,F131)</f>
        <v>42522</v>
      </c>
      <c r="G147" s="50">
        <f>SUM(G144,G141,G131)</f>
        <v>40290</v>
      </c>
      <c r="H147" s="50">
        <f t="shared" si="4"/>
        <v>92.06486673739363</v>
      </c>
      <c r="J147" s="275"/>
      <c r="K147" s="287"/>
      <c r="L147" s="287"/>
      <c r="M147" s="287"/>
    </row>
    <row r="148" spans="1:11" ht="12.75">
      <c r="A148" s="58"/>
      <c r="B148" s="59"/>
      <c r="C148" s="60"/>
      <c r="D148" s="61"/>
      <c r="E148" s="58"/>
      <c r="F148" s="58"/>
      <c r="G148" s="58"/>
      <c r="H148" s="58"/>
      <c r="J148" s="275"/>
      <c r="K148" s="275"/>
    </row>
    <row r="149" spans="1:11" ht="12.75">
      <c r="A149" s="382" t="s">
        <v>1692</v>
      </c>
      <c r="B149" s="382"/>
      <c r="C149" s="382"/>
      <c r="D149" s="382"/>
      <c r="E149" s="382"/>
      <c r="F149" s="382"/>
      <c r="G149" s="382"/>
      <c r="H149" s="383"/>
      <c r="J149" s="275"/>
      <c r="K149" s="275"/>
    </row>
    <row r="150" spans="1:13" ht="22.5" customHeight="1">
      <c r="A150" s="384" t="s">
        <v>134</v>
      </c>
      <c r="B150" s="385"/>
      <c r="C150" s="385"/>
      <c r="D150" s="385"/>
      <c r="E150" s="385"/>
      <c r="F150" s="385"/>
      <c r="G150" s="385"/>
      <c r="H150" s="385"/>
      <c r="J150" s="275"/>
      <c r="K150" s="292"/>
      <c r="L150" s="292"/>
      <c r="M150" s="292"/>
    </row>
    <row r="151" spans="1:11" ht="23.25" customHeight="1">
      <c r="A151" s="385"/>
      <c r="B151" s="385"/>
      <c r="C151" s="385"/>
      <c r="D151" s="385"/>
      <c r="E151" s="385"/>
      <c r="F151" s="385"/>
      <c r="G151" s="385"/>
      <c r="H151" s="385"/>
      <c r="J151" s="275"/>
      <c r="K151" s="275"/>
    </row>
    <row r="152" spans="1:11" ht="12.75">
      <c r="A152" s="58"/>
      <c r="B152" s="59"/>
      <c r="C152" s="60"/>
      <c r="D152" s="61"/>
      <c r="E152" s="58"/>
      <c r="F152" s="58"/>
      <c r="G152" s="58"/>
      <c r="H152" s="58"/>
      <c r="J152" s="275"/>
      <c r="K152" s="275"/>
    </row>
    <row r="153" spans="1:11" ht="20.25" customHeight="1">
      <c r="A153" s="27" t="s">
        <v>1166</v>
      </c>
      <c r="B153" s="131" t="s">
        <v>359</v>
      </c>
      <c r="C153" s="27" t="s">
        <v>1428</v>
      </c>
      <c r="D153" s="19" t="s">
        <v>974</v>
      </c>
      <c r="E153" s="40" t="s">
        <v>1415</v>
      </c>
      <c r="F153" s="40" t="s">
        <v>983</v>
      </c>
      <c r="G153" s="40" t="s">
        <v>984</v>
      </c>
      <c r="H153" s="18" t="s">
        <v>1416</v>
      </c>
      <c r="J153" s="275"/>
      <c r="K153" s="275"/>
    </row>
    <row r="154" spans="1:11" ht="20.25" customHeight="1">
      <c r="A154" s="78" t="s">
        <v>1421</v>
      </c>
      <c r="B154" s="140" t="s">
        <v>1422</v>
      </c>
      <c r="C154" s="78"/>
      <c r="D154" s="79" t="s">
        <v>1413</v>
      </c>
      <c r="E154" s="80"/>
      <c r="F154" s="80"/>
      <c r="G154" s="80"/>
      <c r="H154" s="80"/>
      <c r="J154" s="275"/>
      <c r="K154" s="275"/>
    </row>
    <row r="155" spans="1:11" ht="20.25" customHeight="1">
      <c r="A155" s="47" t="s">
        <v>1424</v>
      </c>
      <c r="B155" s="47" t="s">
        <v>1425</v>
      </c>
      <c r="C155" s="25" t="s">
        <v>1426</v>
      </c>
      <c r="D155" s="38" t="s">
        <v>1427</v>
      </c>
      <c r="E155" s="132">
        <f>SUM(E156:E165)</f>
        <v>74412</v>
      </c>
      <c r="F155" s="132">
        <f>SUM(F156:F165)</f>
        <v>83683.72000000002</v>
      </c>
      <c r="G155" s="132">
        <f>SUM(G156:G165)</f>
        <v>69333</v>
      </c>
      <c r="H155" s="132">
        <f aca="true" t="shared" si="5" ref="H155:H179">IF(E155=0,,F155/E155*100)</f>
        <v>112.45997957318714</v>
      </c>
      <c r="J155" s="275"/>
      <c r="K155" s="275"/>
    </row>
    <row r="156" spans="1:11" ht="20.25" customHeight="1">
      <c r="A156" s="68">
        <v>61</v>
      </c>
      <c r="B156" s="73" t="s">
        <v>1574</v>
      </c>
      <c r="C156" s="32" t="s">
        <v>1639</v>
      </c>
      <c r="D156" s="69" t="s">
        <v>242</v>
      </c>
      <c r="E156" s="34">
        <v>40000</v>
      </c>
      <c r="F156" s="34">
        <v>43420.79</v>
      </c>
      <c r="G156" s="34">
        <v>39000</v>
      </c>
      <c r="H156" s="34">
        <f t="shared" si="5"/>
        <v>108.551975</v>
      </c>
      <c r="J156" s="275"/>
      <c r="K156" s="275"/>
    </row>
    <row r="157" spans="1:11" ht="20.25" customHeight="1">
      <c r="A157" s="68">
        <v>62</v>
      </c>
      <c r="B157" s="73" t="s">
        <v>1575</v>
      </c>
      <c r="C157" s="32" t="s">
        <v>1639</v>
      </c>
      <c r="D157" s="69" t="s">
        <v>1280</v>
      </c>
      <c r="E157" s="34">
        <v>13980</v>
      </c>
      <c r="F157" s="34">
        <v>16011.61</v>
      </c>
      <c r="G157" s="34">
        <v>13631</v>
      </c>
      <c r="H157" s="34">
        <f t="shared" si="5"/>
        <v>114.53226037195994</v>
      </c>
      <c r="J157" s="275"/>
      <c r="K157" s="275"/>
    </row>
    <row r="158" spans="1:11" ht="20.25" customHeight="1">
      <c r="A158" s="68">
        <v>631</v>
      </c>
      <c r="B158" s="73" t="s">
        <v>1576</v>
      </c>
      <c r="C158" s="32" t="s">
        <v>1639</v>
      </c>
      <c r="D158" s="69" t="s">
        <v>1695</v>
      </c>
      <c r="E158" s="66">
        <v>0</v>
      </c>
      <c r="F158" s="34">
        <v>0</v>
      </c>
      <c r="G158" s="34">
        <v>0</v>
      </c>
      <c r="H158" s="34">
        <f t="shared" si="5"/>
        <v>0</v>
      </c>
      <c r="J158" s="275"/>
      <c r="K158" s="275"/>
    </row>
    <row r="159" spans="1:11" ht="20.25" customHeight="1">
      <c r="A159" s="32">
        <v>632</v>
      </c>
      <c r="B159" s="73" t="s">
        <v>1577</v>
      </c>
      <c r="C159" s="32" t="s">
        <v>1639</v>
      </c>
      <c r="D159" s="33" t="s">
        <v>251</v>
      </c>
      <c r="E159" s="66">
        <v>10773</v>
      </c>
      <c r="F159" s="34">
        <v>11460.78</v>
      </c>
      <c r="G159" s="34">
        <v>7060</v>
      </c>
      <c r="H159" s="34">
        <f t="shared" si="5"/>
        <v>106.3842940685046</v>
      </c>
      <c r="J159" s="275"/>
      <c r="K159" s="275"/>
    </row>
    <row r="160" spans="1:11" ht="20.25" customHeight="1">
      <c r="A160" s="32">
        <v>633</v>
      </c>
      <c r="B160" s="73" t="s">
        <v>1578</v>
      </c>
      <c r="C160" s="32" t="s">
        <v>1639</v>
      </c>
      <c r="D160" s="33" t="s">
        <v>1315</v>
      </c>
      <c r="E160" s="66">
        <v>2650</v>
      </c>
      <c r="F160" s="34">
        <v>3911.38</v>
      </c>
      <c r="G160" s="34">
        <v>2730</v>
      </c>
      <c r="H160" s="34">
        <f t="shared" si="5"/>
        <v>147.59924528301886</v>
      </c>
      <c r="J160" s="275"/>
      <c r="K160" s="275"/>
    </row>
    <row r="161" spans="1:11" ht="20.25" customHeight="1">
      <c r="A161" s="32">
        <v>634</v>
      </c>
      <c r="B161" s="73" t="s">
        <v>1579</v>
      </c>
      <c r="C161" s="32" t="s">
        <v>1639</v>
      </c>
      <c r="D161" s="33" t="s">
        <v>1316</v>
      </c>
      <c r="E161" s="66">
        <v>0</v>
      </c>
      <c r="F161" s="34">
        <v>0</v>
      </c>
      <c r="G161" s="34">
        <v>0</v>
      </c>
      <c r="H161" s="34">
        <f t="shared" si="5"/>
        <v>0</v>
      </c>
      <c r="J161" s="275"/>
      <c r="K161" s="275"/>
    </row>
    <row r="162" spans="1:11" ht="20.25" customHeight="1">
      <c r="A162" s="32">
        <v>635</v>
      </c>
      <c r="B162" s="73" t="s">
        <v>1580</v>
      </c>
      <c r="C162" s="32" t="s">
        <v>1639</v>
      </c>
      <c r="D162" s="33" t="s">
        <v>1443</v>
      </c>
      <c r="E162" s="66">
        <v>2350</v>
      </c>
      <c r="F162" s="34">
        <v>3871.14</v>
      </c>
      <c r="G162" s="34">
        <v>1740</v>
      </c>
      <c r="H162" s="34">
        <f t="shared" si="5"/>
        <v>164.72936170212768</v>
      </c>
      <c r="J162" s="275"/>
      <c r="K162" s="275"/>
    </row>
    <row r="163" spans="1:11" ht="20.25" customHeight="1">
      <c r="A163" s="32">
        <v>637</v>
      </c>
      <c r="B163" s="73" t="s">
        <v>1581</v>
      </c>
      <c r="C163" s="32" t="s">
        <v>1639</v>
      </c>
      <c r="D163" s="33" t="s">
        <v>1701</v>
      </c>
      <c r="E163" s="66">
        <v>4227</v>
      </c>
      <c r="F163" s="34">
        <v>4724.57</v>
      </c>
      <c r="G163" s="34">
        <v>5050</v>
      </c>
      <c r="H163" s="34">
        <f t="shared" si="5"/>
        <v>111.77123255263778</v>
      </c>
      <c r="J163" s="275"/>
      <c r="K163" s="275"/>
    </row>
    <row r="164" spans="1:11" ht="20.25" customHeight="1">
      <c r="A164" s="65">
        <v>642</v>
      </c>
      <c r="B164" s="73" t="s">
        <v>1582</v>
      </c>
      <c r="C164" s="65" t="s">
        <v>1639</v>
      </c>
      <c r="D164" s="70" t="s">
        <v>406</v>
      </c>
      <c r="E164" s="66">
        <v>432</v>
      </c>
      <c r="F164" s="66">
        <v>283.45</v>
      </c>
      <c r="G164" s="66">
        <v>122</v>
      </c>
      <c r="H164" s="34">
        <f t="shared" si="5"/>
        <v>65.61342592592592</v>
      </c>
      <c r="J164" s="275"/>
      <c r="K164" s="275"/>
    </row>
    <row r="165" spans="1:11" ht="20.25" customHeight="1">
      <c r="A165" s="65">
        <v>700</v>
      </c>
      <c r="B165" s="73" t="s">
        <v>2003</v>
      </c>
      <c r="C165" s="65" t="s">
        <v>1639</v>
      </c>
      <c r="D165" s="70" t="s">
        <v>2004</v>
      </c>
      <c r="E165" s="66"/>
      <c r="F165" s="66"/>
      <c r="G165" s="66"/>
      <c r="H165" s="66">
        <f t="shared" si="5"/>
        <v>0</v>
      </c>
      <c r="J165" s="275"/>
      <c r="K165" s="275"/>
    </row>
    <row r="166" spans="1:11" ht="20.25" customHeight="1">
      <c r="A166" s="47" t="s">
        <v>1084</v>
      </c>
      <c r="B166" s="47" t="s">
        <v>1085</v>
      </c>
      <c r="C166" s="25" t="s">
        <v>1426</v>
      </c>
      <c r="D166" s="17" t="s">
        <v>1704</v>
      </c>
      <c r="E166" s="26">
        <f>SUM(E167:E168)</f>
        <v>0</v>
      </c>
      <c r="F166" s="26">
        <f>SUM(F167:F168)</f>
        <v>29613.17</v>
      </c>
      <c r="G166" s="26">
        <f>SUM(G167:G168)</f>
        <v>0</v>
      </c>
      <c r="H166" s="26">
        <f t="shared" si="5"/>
        <v>0</v>
      </c>
      <c r="J166" s="275"/>
      <c r="K166" s="275"/>
    </row>
    <row r="167" spans="1:11" ht="20.25" customHeight="1">
      <c r="A167" s="32">
        <v>600</v>
      </c>
      <c r="B167" s="73" t="s">
        <v>1583</v>
      </c>
      <c r="C167" s="32" t="s">
        <v>1639</v>
      </c>
      <c r="D167" s="70" t="s">
        <v>1284</v>
      </c>
      <c r="E167" s="133">
        <v>0</v>
      </c>
      <c r="F167" s="66">
        <v>29309.96</v>
      </c>
      <c r="G167" s="66">
        <v>0</v>
      </c>
      <c r="H167" s="133">
        <f t="shared" si="5"/>
        <v>0</v>
      </c>
      <c r="J167" s="275"/>
      <c r="K167" s="275"/>
    </row>
    <row r="168" spans="1:11" ht="20.25" customHeight="1">
      <c r="A168" s="32">
        <v>600</v>
      </c>
      <c r="B168" s="73" t="s">
        <v>1586</v>
      </c>
      <c r="C168" s="32" t="s">
        <v>616</v>
      </c>
      <c r="D168" s="70" t="s">
        <v>1284</v>
      </c>
      <c r="E168" s="66">
        <v>0</v>
      </c>
      <c r="F168" s="66">
        <v>303.21</v>
      </c>
      <c r="G168" s="66">
        <v>0</v>
      </c>
      <c r="H168" s="133">
        <f t="shared" si="5"/>
        <v>0</v>
      </c>
      <c r="J168" s="275"/>
      <c r="K168" s="275"/>
    </row>
    <row r="169" spans="1:11" ht="20.25" customHeight="1">
      <c r="A169" s="47" t="s">
        <v>1092</v>
      </c>
      <c r="B169" s="47" t="s">
        <v>1093</v>
      </c>
      <c r="C169" s="25" t="s">
        <v>1426</v>
      </c>
      <c r="D169" s="17" t="s">
        <v>1094</v>
      </c>
      <c r="E169" s="71">
        <f>SUM(E170:E171)</f>
        <v>0</v>
      </c>
      <c r="F169" s="71">
        <f>SUM(F170:F171)</f>
        <v>1717.77</v>
      </c>
      <c r="G169" s="71">
        <f>SUM(G170:G171)</f>
        <v>0</v>
      </c>
      <c r="H169" s="71">
        <f t="shared" si="5"/>
        <v>0</v>
      </c>
      <c r="J169" s="276"/>
      <c r="K169" s="276"/>
    </row>
    <row r="170" spans="1:11" ht="20.25" customHeight="1">
      <c r="A170" s="32">
        <v>600</v>
      </c>
      <c r="B170" s="73" t="s">
        <v>1584</v>
      </c>
      <c r="C170" s="32" t="s">
        <v>622</v>
      </c>
      <c r="D170" s="70" t="s">
        <v>1284</v>
      </c>
      <c r="E170" s="67">
        <v>0</v>
      </c>
      <c r="F170" s="67">
        <v>1717.77</v>
      </c>
      <c r="G170" s="67">
        <v>0</v>
      </c>
      <c r="H170" s="67">
        <f t="shared" si="5"/>
        <v>0</v>
      </c>
      <c r="J170" s="275"/>
      <c r="K170" s="275"/>
    </row>
    <row r="171" spans="1:11" ht="20.25" customHeight="1">
      <c r="A171" s="32"/>
      <c r="B171" s="73" t="s">
        <v>1587</v>
      </c>
      <c r="C171" s="32" t="s">
        <v>1639</v>
      </c>
      <c r="D171" s="33"/>
      <c r="E171" s="67"/>
      <c r="F171" s="67"/>
      <c r="G171" s="67"/>
      <c r="H171" s="67">
        <f t="shared" si="5"/>
        <v>0</v>
      </c>
      <c r="J171" s="275"/>
      <c r="K171" s="275"/>
    </row>
    <row r="172" spans="1:12" ht="20.25" customHeight="1">
      <c r="A172" s="47" t="s">
        <v>845</v>
      </c>
      <c r="B172" s="47" t="s">
        <v>1317</v>
      </c>
      <c r="C172" s="25" t="s">
        <v>1426</v>
      </c>
      <c r="D172" s="17" t="s">
        <v>1318</v>
      </c>
      <c r="E172" s="71">
        <f>SUM(E173:E174)</f>
        <v>0</v>
      </c>
      <c r="F172" s="71">
        <f>SUM(F173:F174)</f>
        <v>0</v>
      </c>
      <c r="G172" s="71">
        <f>SUM(G173:G174)</f>
        <v>0</v>
      </c>
      <c r="H172" s="71">
        <f t="shared" si="5"/>
        <v>0</v>
      </c>
      <c r="J172" s="275"/>
      <c r="K172" s="275"/>
      <c r="L172" s="234"/>
    </row>
    <row r="173" spans="1:11" ht="20.25" customHeight="1">
      <c r="A173" s="32"/>
      <c r="B173" s="73" t="s">
        <v>1585</v>
      </c>
      <c r="C173" s="32" t="s">
        <v>1639</v>
      </c>
      <c r="D173" s="33"/>
      <c r="E173" s="34"/>
      <c r="F173" s="34"/>
      <c r="G173" s="34"/>
      <c r="H173" s="34">
        <f t="shared" si="5"/>
        <v>0</v>
      </c>
      <c r="J173" s="275"/>
      <c r="K173" s="275"/>
    </row>
    <row r="174" spans="1:11" ht="20.25" customHeight="1">
      <c r="A174" s="32"/>
      <c r="B174" s="73" t="s">
        <v>1588</v>
      </c>
      <c r="C174" s="32" t="s">
        <v>1639</v>
      </c>
      <c r="D174" s="33"/>
      <c r="E174" s="67"/>
      <c r="F174" s="67"/>
      <c r="G174" s="67"/>
      <c r="H174" s="67">
        <f t="shared" si="5"/>
        <v>0</v>
      </c>
      <c r="J174" s="275"/>
      <c r="K174" s="275"/>
    </row>
    <row r="175" spans="1:11" ht="20.25" customHeight="1">
      <c r="A175" s="47" t="s">
        <v>826</v>
      </c>
      <c r="B175" s="47" t="s">
        <v>1097</v>
      </c>
      <c r="C175" s="25" t="s">
        <v>1426</v>
      </c>
      <c r="D175" s="17" t="s">
        <v>1098</v>
      </c>
      <c r="E175" s="26">
        <f>SUM(E176:E178)</f>
        <v>91100</v>
      </c>
      <c r="F175" s="26">
        <f>SUM(F176:F178)</f>
        <v>72835.42</v>
      </c>
      <c r="G175" s="26">
        <f>SUM(G176:G178)</f>
        <v>91100</v>
      </c>
      <c r="H175" s="26">
        <f t="shared" si="5"/>
        <v>79.9510647639956</v>
      </c>
      <c r="J175" s="275"/>
      <c r="K175" s="275"/>
    </row>
    <row r="176" spans="1:11" ht="20.25" customHeight="1">
      <c r="A176" s="32">
        <v>600</v>
      </c>
      <c r="B176" s="64" t="s">
        <v>407</v>
      </c>
      <c r="C176" s="65" t="s">
        <v>1639</v>
      </c>
      <c r="D176" s="70" t="s">
        <v>1284</v>
      </c>
      <c r="E176" s="133">
        <v>91100</v>
      </c>
      <c r="F176" s="133">
        <v>72835.42</v>
      </c>
      <c r="G176" s="66">
        <v>91100</v>
      </c>
      <c r="H176" s="66">
        <f t="shared" si="5"/>
        <v>79.9510647639956</v>
      </c>
      <c r="J176" s="275"/>
      <c r="K176" s="275"/>
    </row>
    <row r="177" spans="1:11" ht="20.25" customHeight="1">
      <c r="A177" s="64"/>
      <c r="B177" s="64" t="s">
        <v>408</v>
      </c>
      <c r="C177" s="65" t="s">
        <v>1639</v>
      </c>
      <c r="D177" s="70"/>
      <c r="E177" s="133"/>
      <c r="F177" s="133"/>
      <c r="G177" s="66"/>
      <c r="H177" s="133">
        <f t="shared" si="5"/>
        <v>0</v>
      </c>
      <c r="J177" s="275"/>
      <c r="K177" s="275"/>
    </row>
    <row r="178" spans="1:11" ht="20.25" customHeight="1">
      <c r="A178" s="65"/>
      <c r="B178" s="64" t="s">
        <v>409</v>
      </c>
      <c r="C178" s="65" t="s">
        <v>1639</v>
      </c>
      <c r="D178" s="75"/>
      <c r="E178" s="133"/>
      <c r="F178" s="133"/>
      <c r="G178" s="66"/>
      <c r="H178" s="133">
        <f t="shared" si="5"/>
        <v>0</v>
      </c>
      <c r="J178" s="275"/>
      <c r="K178" s="275"/>
    </row>
    <row r="179" spans="1:11" ht="20.25" customHeight="1">
      <c r="A179" s="24"/>
      <c r="B179" s="72"/>
      <c r="C179" s="23" t="s">
        <v>1639</v>
      </c>
      <c r="D179" s="48" t="s">
        <v>1417</v>
      </c>
      <c r="E179" s="50">
        <f>SUM(E175,E172,E169,E166,E155)</f>
        <v>165512</v>
      </c>
      <c r="F179" s="50">
        <f>SUM(F175,F172,F169,F166,F155)</f>
        <v>187850.08000000002</v>
      </c>
      <c r="G179" s="50">
        <f>SUM(G175,G172,G169,G166,G155)</f>
        <v>160433</v>
      </c>
      <c r="H179" s="50">
        <f t="shared" si="5"/>
        <v>113.49635071777273</v>
      </c>
      <c r="J179" s="275"/>
      <c r="K179" s="275"/>
    </row>
    <row r="180" spans="1:8" ht="12.75">
      <c r="A180" s="58"/>
      <c r="B180" s="59"/>
      <c r="C180" s="60"/>
      <c r="D180" s="61"/>
      <c r="E180" s="58"/>
      <c r="F180" s="53"/>
      <c r="G180" s="58"/>
      <c r="H180" s="58"/>
    </row>
    <row r="181" spans="1:8" ht="12.75">
      <c r="A181" s="382" t="s">
        <v>1692</v>
      </c>
      <c r="B181" s="382"/>
      <c r="C181" s="382"/>
      <c r="D181" s="382"/>
      <c r="E181" s="382"/>
      <c r="F181" s="382"/>
      <c r="G181" s="382"/>
      <c r="H181" s="383"/>
    </row>
    <row r="182" spans="1:8" ht="12.75">
      <c r="A182" s="384" t="s">
        <v>0</v>
      </c>
      <c r="B182" s="385"/>
      <c r="C182" s="385"/>
      <c r="D182" s="385"/>
      <c r="E182" s="385"/>
      <c r="F182" s="385"/>
      <c r="G182" s="385"/>
      <c r="H182" s="385"/>
    </row>
    <row r="183" spans="1:8" ht="45.75" customHeight="1">
      <c r="A183" s="385"/>
      <c r="B183" s="385"/>
      <c r="C183" s="385"/>
      <c r="D183" s="385"/>
      <c r="E183" s="385"/>
      <c r="F183" s="385"/>
      <c r="G183" s="385"/>
      <c r="H183" s="385"/>
    </row>
    <row r="184" spans="1:8" ht="12.75">
      <c r="A184" s="58"/>
      <c r="B184" s="59"/>
      <c r="C184" s="60"/>
      <c r="D184" s="61"/>
      <c r="E184" s="58"/>
      <c r="F184" s="58"/>
      <c r="G184" s="58"/>
      <c r="H184" s="58"/>
    </row>
    <row r="185" spans="1:8" ht="21.75" customHeight="1">
      <c r="A185" s="27" t="s">
        <v>1167</v>
      </c>
      <c r="B185" s="131" t="s">
        <v>360</v>
      </c>
      <c r="C185" s="27" t="s">
        <v>1428</v>
      </c>
      <c r="D185" s="19" t="s">
        <v>976</v>
      </c>
      <c r="E185" s="40" t="s">
        <v>1415</v>
      </c>
      <c r="F185" s="40" t="s">
        <v>983</v>
      </c>
      <c r="G185" s="40" t="s">
        <v>984</v>
      </c>
      <c r="H185" s="18" t="s">
        <v>1416</v>
      </c>
    </row>
    <row r="186" spans="1:8" ht="21.75" customHeight="1">
      <c r="A186" s="78" t="s">
        <v>1421</v>
      </c>
      <c r="B186" s="140" t="s">
        <v>1422</v>
      </c>
      <c r="C186" s="78"/>
      <c r="D186" s="79" t="s">
        <v>1413</v>
      </c>
      <c r="E186" s="80"/>
      <c r="F186" s="80"/>
      <c r="G186" s="80"/>
      <c r="H186" s="80"/>
    </row>
    <row r="187" spans="1:8" ht="21.75" customHeight="1">
      <c r="A187" s="47" t="s">
        <v>1424</v>
      </c>
      <c r="B187" s="47" t="s">
        <v>1425</v>
      </c>
      <c r="C187" s="25" t="s">
        <v>1426</v>
      </c>
      <c r="D187" s="38" t="s">
        <v>1427</v>
      </c>
      <c r="E187" s="132">
        <f>SUM(E188:E193)</f>
        <v>5500</v>
      </c>
      <c r="F187" s="132">
        <f>SUM(F188:F193)</f>
        <v>4560</v>
      </c>
      <c r="G187" s="132">
        <f>SUM(G188:G193)</f>
        <v>5300</v>
      </c>
      <c r="H187" s="132">
        <f aca="true" t="shared" si="6" ref="H187:H223">IF(E187=0,,F187/E187*100)</f>
        <v>82.9090909090909</v>
      </c>
    </row>
    <row r="188" spans="1:8" ht="21.75" customHeight="1">
      <c r="A188" s="32">
        <v>610</v>
      </c>
      <c r="B188" s="73" t="s">
        <v>1589</v>
      </c>
      <c r="C188" s="32" t="s">
        <v>1639</v>
      </c>
      <c r="D188" s="33" t="s">
        <v>242</v>
      </c>
      <c r="E188" s="34"/>
      <c r="F188" s="34"/>
      <c r="G188" s="34"/>
      <c r="H188" s="34">
        <f t="shared" si="6"/>
        <v>0</v>
      </c>
    </row>
    <row r="189" spans="1:8" ht="21.75" customHeight="1">
      <c r="A189" s="32">
        <v>635</v>
      </c>
      <c r="B189" s="73" t="s">
        <v>1590</v>
      </c>
      <c r="C189" s="32" t="s">
        <v>1639</v>
      </c>
      <c r="D189" s="33" t="s">
        <v>1991</v>
      </c>
      <c r="E189" s="34"/>
      <c r="F189" s="34"/>
      <c r="G189" s="34"/>
      <c r="H189" s="34">
        <f t="shared" si="6"/>
        <v>0</v>
      </c>
    </row>
    <row r="190" spans="1:8" ht="21.75" customHeight="1">
      <c r="A190" s="32">
        <v>632</v>
      </c>
      <c r="B190" s="73" t="s">
        <v>1591</v>
      </c>
      <c r="C190" s="32" t="s">
        <v>1639</v>
      </c>
      <c r="D190" s="33" t="s">
        <v>251</v>
      </c>
      <c r="E190" s="34"/>
      <c r="F190" s="34"/>
      <c r="G190" s="34"/>
      <c r="H190" s="34">
        <f t="shared" si="6"/>
        <v>0</v>
      </c>
    </row>
    <row r="191" spans="1:8" ht="21.75" customHeight="1">
      <c r="A191" s="32">
        <v>600</v>
      </c>
      <c r="B191" s="73" t="s">
        <v>1592</v>
      </c>
      <c r="C191" s="32" t="s">
        <v>1639</v>
      </c>
      <c r="D191" s="33" t="s">
        <v>131</v>
      </c>
      <c r="E191" s="34">
        <v>4000</v>
      </c>
      <c r="F191" s="34">
        <v>4000</v>
      </c>
      <c r="G191" s="34">
        <v>4000</v>
      </c>
      <c r="H191" s="34">
        <f t="shared" si="6"/>
        <v>100</v>
      </c>
    </row>
    <row r="192" spans="1:8" ht="21.75" customHeight="1">
      <c r="A192" s="65">
        <v>637</v>
      </c>
      <c r="B192" s="73" t="s">
        <v>1593</v>
      </c>
      <c r="C192" s="32" t="s">
        <v>1639</v>
      </c>
      <c r="D192" s="70" t="s">
        <v>709</v>
      </c>
      <c r="E192" s="66">
        <v>1500</v>
      </c>
      <c r="F192" s="34">
        <v>60</v>
      </c>
      <c r="G192" s="34">
        <v>1300</v>
      </c>
      <c r="H192" s="34">
        <f t="shared" si="6"/>
        <v>4</v>
      </c>
    </row>
    <row r="193" spans="1:8" ht="21.75" customHeight="1">
      <c r="A193" s="65">
        <v>637</v>
      </c>
      <c r="B193" s="73" t="s">
        <v>1594</v>
      </c>
      <c r="C193" s="65" t="s">
        <v>1639</v>
      </c>
      <c r="D193" s="70" t="s">
        <v>710</v>
      </c>
      <c r="E193" s="66">
        <v>0</v>
      </c>
      <c r="F193" s="66">
        <v>500</v>
      </c>
      <c r="G193" s="66">
        <v>0</v>
      </c>
      <c r="H193" s="34">
        <f t="shared" si="6"/>
        <v>0</v>
      </c>
    </row>
    <row r="194" spans="1:8" ht="21.75" customHeight="1">
      <c r="A194" s="47" t="s">
        <v>1084</v>
      </c>
      <c r="B194" s="47" t="s">
        <v>1085</v>
      </c>
      <c r="C194" s="25" t="s">
        <v>1426</v>
      </c>
      <c r="D194" s="17" t="s">
        <v>1704</v>
      </c>
      <c r="E194" s="26">
        <f>SUM(E195:E212)</f>
        <v>935260</v>
      </c>
      <c r="F194" s="26">
        <f>SUM(F195:F212)</f>
        <v>775125.4099999999</v>
      </c>
      <c r="G194" s="26">
        <f>SUM(G195:G212)</f>
        <v>785203</v>
      </c>
      <c r="H194" s="26">
        <f t="shared" si="6"/>
        <v>82.87806706156576</v>
      </c>
    </row>
    <row r="195" spans="1:8" ht="21.75" customHeight="1">
      <c r="A195" s="68">
        <v>61</v>
      </c>
      <c r="B195" s="73" t="s">
        <v>1595</v>
      </c>
      <c r="C195" s="32" t="s">
        <v>1639</v>
      </c>
      <c r="D195" s="69" t="s">
        <v>242</v>
      </c>
      <c r="E195" s="66">
        <v>489240</v>
      </c>
      <c r="F195" s="66">
        <v>493167.72</v>
      </c>
      <c r="G195" s="66">
        <v>513198</v>
      </c>
      <c r="H195" s="66">
        <f>IF(E195=0,,F195/E195*100)</f>
        <v>100.8028207014962</v>
      </c>
    </row>
    <row r="196" spans="1:11" ht="21.75" customHeight="1">
      <c r="A196" s="68">
        <v>62</v>
      </c>
      <c r="B196" s="73" t="s">
        <v>1596</v>
      </c>
      <c r="C196" s="32" t="s">
        <v>1639</v>
      </c>
      <c r="D196" s="69" t="s">
        <v>1280</v>
      </c>
      <c r="E196" s="66">
        <v>173466</v>
      </c>
      <c r="F196" s="66">
        <v>179846.5</v>
      </c>
      <c r="G196" s="66">
        <v>175840</v>
      </c>
      <c r="H196" s="66">
        <f>IF(E196=0,,F196/E196*100)</f>
        <v>103.67824242214611</v>
      </c>
      <c r="K196" s="234"/>
    </row>
    <row r="197" spans="1:9" ht="21.75" customHeight="1">
      <c r="A197" s="68">
        <v>631</v>
      </c>
      <c r="B197" s="73" t="s">
        <v>1597</v>
      </c>
      <c r="C197" s="32" t="s">
        <v>1639</v>
      </c>
      <c r="D197" s="69" t="s">
        <v>1695</v>
      </c>
      <c r="E197" s="66">
        <v>0</v>
      </c>
      <c r="F197" s="66">
        <v>68.7</v>
      </c>
      <c r="G197" s="66">
        <v>0</v>
      </c>
      <c r="H197" s="66">
        <f>IF(E197=0,,F197/E197*100)</f>
        <v>0</v>
      </c>
      <c r="I197" s="234"/>
    </row>
    <row r="198" spans="1:8" ht="21.75" customHeight="1">
      <c r="A198" s="32">
        <v>632</v>
      </c>
      <c r="B198" s="73" t="s">
        <v>1598</v>
      </c>
      <c r="C198" s="32" t="s">
        <v>1639</v>
      </c>
      <c r="D198" s="33" t="s">
        <v>251</v>
      </c>
      <c r="E198" s="66">
        <v>28070</v>
      </c>
      <c r="F198" s="66">
        <v>34429.42</v>
      </c>
      <c r="G198" s="66">
        <v>31750</v>
      </c>
      <c r="H198" s="66">
        <f aca="true" t="shared" si="7" ref="H198:H208">IF(E198=0,,F198/E198*100)</f>
        <v>122.65557534734593</v>
      </c>
    </row>
    <row r="199" spans="1:8" ht="21.75" customHeight="1">
      <c r="A199" s="32">
        <v>633</v>
      </c>
      <c r="B199" s="73" t="s">
        <v>1599</v>
      </c>
      <c r="C199" s="32" t="s">
        <v>1639</v>
      </c>
      <c r="D199" s="33" t="s">
        <v>1315</v>
      </c>
      <c r="E199" s="66">
        <v>58344</v>
      </c>
      <c r="F199" s="66">
        <v>6303.02</v>
      </c>
      <c r="G199" s="66">
        <v>18575</v>
      </c>
      <c r="H199" s="66">
        <f t="shared" si="7"/>
        <v>10.803201700260525</v>
      </c>
    </row>
    <row r="200" spans="1:8" ht="21.75" customHeight="1">
      <c r="A200" s="32">
        <v>634</v>
      </c>
      <c r="B200" s="73" t="s">
        <v>1600</v>
      </c>
      <c r="C200" s="32" t="s">
        <v>1639</v>
      </c>
      <c r="D200" s="33" t="s">
        <v>1316</v>
      </c>
      <c r="E200" s="66">
        <v>0</v>
      </c>
      <c r="F200" s="66">
        <v>1575</v>
      </c>
      <c r="G200" s="66">
        <v>0</v>
      </c>
      <c r="H200" s="66">
        <f t="shared" si="7"/>
        <v>0</v>
      </c>
    </row>
    <row r="201" spans="1:8" ht="21.75" customHeight="1">
      <c r="A201" s="32">
        <v>635</v>
      </c>
      <c r="B201" s="73" t="s">
        <v>1601</v>
      </c>
      <c r="C201" s="32" t="s">
        <v>1639</v>
      </c>
      <c r="D201" s="33" t="s">
        <v>1443</v>
      </c>
      <c r="E201" s="66">
        <v>3900</v>
      </c>
      <c r="F201" s="66">
        <v>5554.24</v>
      </c>
      <c r="G201" s="66">
        <v>3570</v>
      </c>
      <c r="H201" s="66">
        <f t="shared" si="7"/>
        <v>142.41641025641024</v>
      </c>
    </row>
    <row r="202" spans="1:8" ht="21.75" customHeight="1">
      <c r="A202" s="32">
        <v>636</v>
      </c>
      <c r="B202" s="73" t="s">
        <v>1602</v>
      </c>
      <c r="C202" s="32" t="s">
        <v>1639</v>
      </c>
      <c r="D202" s="33" t="s">
        <v>1230</v>
      </c>
      <c r="E202" s="66">
        <v>60</v>
      </c>
      <c r="F202" s="66">
        <v>581.57</v>
      </c>
      <c r="G202" s="66">
        <v>60</v>
      </c>
      <c r="H202" s="66">
        <f t="shared" si="7"/>
        <v>969.2833333333334</v>
      </c>
    </row>
    <row r="203" spans="1:8" ht="21.75" customHeight="1">
      <c r="A203" s="32">
        <v>637</v>
      </c>
      <c r="B203" s="73" t="s">
        <v>1603</v>
      </c>
      <c r="C203" s="32" t="s">
        <v>1639</v>
      </c>
      <c r="D203" s="33" t="s">
        <v>1701</v>
      </c>
      <c r="E203" s="66">
        <v>23000</v>
      </c>
      <c r="F203" s="66">
        <v>25061.67</v>
      </c>
      <c r="G203" s="66">
        <v>22930</v>
      </c>
      <c r="H203" s="66">
        <f t="shared" si="7"/>
        <v>108.96378260869564</v>
      </c>
    </row>
    <row r="204" spans="1:8" ht="21.75" customHeight="1">
      <c r="A204" s="65">
        <v>642</v>
      </c>
      <c r="B204" s="73" t="s">
        <v>1604</v>
      </c>
      <c r="C204" s="32" t="s">
        <v>1639</v>
      </c>
      <c r="D204" s="70" t="s">
        <v>403</v>
      </c>
      <c r="E204" s="66">
        <v>800</v>
      </c>
      <c r="F204" s="66">
        <v>1987.69</v>
      </c>
      <c r="G204" s="66">
        <v>900</v>
      </c>
      <c r="H204" s="66">
        <f t="shared" si="7"/>
        <v>248.46124999999998</v>
      </c>
    </row>
    <row r="205" spans="1:8" ht="21.75" customHeight="1">
      <c r="A205" s="65">
        <v>600</v>
      </c>
      <c r="B205" s="73" t="s">
        <v>1661</v>
      </c>
      <c r="C205" s="32" t="s">
        <v>616</v>
      </c>
      <c r="D205" s="33" t="s">
        <v>1284</v>
      </c>
      <c r="E205" s="66">
        <v>0</v>
      </c>
      <c r="F205" s="66">
        <v>5064.12</v>
      </c>
      <c r="G205" s="66">
        <v>0</v>
      </c>
      <c r="H205" s="66">
        <f t="shared" si="7"/>
        <v>0</v>
      </c>
    </row>
    <row r="206" spans="1:8" ht="21.75" customHeight="1">
      <c r="A206" s="65">
        <v>600</v>
      </c>
      <c r="B206" s="73" t="s">
        <v>294</v>
      </c>
      <c r="C206" s="32" t="s">
        <v>1639</v>
      </c>
      <c r="D206" s="33" t="s">
        <v>129</v>
      </c>
      <c r="E206" s="66">
        <v>9980</v>
      </c>
      <c r="F206" s="66">
        <v>10048</v>
      </c>
      <c r="G206" s="66">
        <v>9980</v>
      </c>
      <c r="H206" s="66">
        <f t="shared" si="7"/>
        <v>100.6813627254509</v>
      </c>
    </row>
    <row r="207" spans="1:8" ht="21.75" customHeight="1">
      <c r="A207" s="65">
        <v>640</v>
      </c>
      <c r="B207" s="73" t="s">
        <v>1901</v>
      </c>
      <c r="C207" s="32" t="s">
        <v>1639</v>
      </c>
      <c r="D207" s="33" t="s">
        <v>128</v>
      </c>
      <c r="E207" s="66">
        <v>8400</v>
      </c>
      <c r="F207" s="66">
        <v>9181.44</v>
      </c>
      <c r="G207" s="66">
        <v>8400</v>
      </c>
      <c r="H207" s="66">
        <f t="shared" si="7"/>
        <v>109.30285714285715</v>
      </c>
    </row>
    <row r="208" spans="1:8" ht="21.75" customHeight="1">
      <c r="A208" s="65">
        <v>600</v>
      </c>
      <c r="B208" s="73" t="s">
        <v>1902</v>
      </c>
      <c r="C208" s="32" t="s">
        <v>1639</v>
      </c>
      <c r="D208" s="70" t="s">
        <v>1992</v>
      </c>
      <c r="E208" s="66">
        <v>0</v>
      </c>
      <c r="F208" s="66">
        <v>175</v>
      </c>
      <c r="G208" s="66">
        <v>0</v>
      </c>
      <c r="H208" s="66">
        <f t="shared" si="7"/>
        <v>0</v>
      </c>
    </row>
    <row r="209" spans="1:8" ht="21.75" customHeight="1">
      <c r="A209" s="65">
        <v>600</v>
      </c>
      <c r="B209" s="73" t="s">
        <v>712</v>
      </c>
      <c r="C209" s="32" t="s">
        <v>1639</v>
      </c>
      <c r="D209" s="70" t="s">
        <v>854</v>
      </c>
      <c r="E209" s="66">
        <v>0</v>
      </c>
      <c r="F209" s="66">
        <v>262.52</v>
      </c>
      <c r="G209" s="66">
        <v>0</v>
      </c>
      <c r="H209" s="66">
        <f>IF(E209=0,,F209/E209*100)</f>
        <v>0</v>
      </c>
    </row>
    <row r="210" spans="1:8" ht="21.75" customHeight="1">
      <c r="A210" s="65">
        <v>600</v>
      </c>
      <c r="B210" s="73" t="s">
        <v>124</v>
      </c>
      <c r="C210" s="32" t="s">
        <v>1639</v>
      </c>
      <c r="D210" s="70" t="s">
        <v>1993</v>
      </c>
      <c r="E210" s="66">
        <v>0</v>
      </c>
      <c r="F210" s="66">
        <v>1700</v>
      </c>
      <c r="G210" s="66">
        <v>0</v>
      </c>
      <c r="H210" s="66">
        <f>IF(E210=0,,F210/E210*100)</f>
        <v>0</v>
      </c>
    </row>
    <row r="211" spans="1:12" ht="21.75" customHeight="1">
      <c r="A211" s="68">
        <v>600</v>
      </c>
      <c r="B211" s="73" t="s">
        <v>127</v>
      </c>
      <c r="C211" s="32" t="s">
        <v>1639</v>
      </c>
      <c r="D211" s="70" t="s">
        <v>711</v>
      </c>
      <c r="E211" s="66">
        <v>0</v>
      </c>
      <c r="F211" s="66">
        <v>118.8</v>
      </c>
      <c r="G211" s="66">
        <v>0</v>
      </c>
      <c r="H211" s="66">
        <f>IF(E211=0,,F211/E211*100)</f>
        <v>0</v>
      </c>
      <c r="J211" s="234"/>
      <c r="K211" s="234"/>
      <c r="L211" s="234"/>
    </row>
    <row r="212" spans="1:8" ht="21.75" customHeight="1">
      <c r="A212" s="32">
        <v>717002</v>
      </c>
      <c r="B212" s="73" t="s">
        <v>130</v>
      </c>
      <c r="C212" s="32" t="s">
        <v>1639</v>
      </c>
      <c r="D212" s="33" t="s">
        <v>1897</v>
      </c>
      <c r="E212" s="67">
        <v>140000</v>
      </c>
      <c r="F212" s="66">
        <v>0</v>
      </c>
      <c r="G212" s="66">
        <v>0</v>
      </c>
      <c r="H212" s="66">
        <f>IF(E212=0,,F212/E212*100)</f>
        <v>0</v>
      </c>
    </row>
    <row r="213" spans="1:8" ht="21.75" customHeight="1">
      <c r="A213" s="47" t="s">
        <v>1644</v>
      </c>
      <c r="B213" s="47" t="s">
        <v>1093</v>
      </c>
      <c r="C213" s="25" t="s">
        <v>1426</v>
      </c>
      <c r="D213" s="17" t="s">
        <v>1094</v>
      </c>
      <c r="E213" s="71">
        <f>SUM(E214:E215)</f>
        <v>0</v>
      </c>
      <c r="F213" s="71">
        <f>SUM(F214:F215)</f>
        <v>43045.09</v>
      </c>
      <c r="G213" s="71">
        <f>SUM(G214:G215)</f>
        <v>0</v>
      </c>
      <c r="H213" s="236">
        <f t="shared" si="6"/>
        <v>0</v>
      </c>
    </row>
    <row r="214" spans="1:9" ht="21.75" customHeight="1">
      <c r="A214" s="32">
        <v>600</v>
      </c>
      <c r="B214" s="73" t="s">
        <v>1605</v>
      </c>
      <c r="C214" s="32" t="s">
        <v>123</v>
      </c>
      <c r="D214" s="33" t="s">
        <v>1284</v>
      </c>
      <c r="E214" s="133">
        <v>0</v>
      </c>
      <c r="F214" s="133">
        <v>43045.09</v>
      </c>
      <c r="G214" s="133">
        <v>0</v>
      </c>
      <c r="H214" s="34">
        <f t="shared" si="6"/>
        <v>0</v>
      </c>
      <c r="I214" s="234"/>
    </row>
    <row r="215" spans="1:8" ht="21.75" customHeight="1">
      <c r="A215" s="32">
        <v>600</v>
      </c>
      <c r="B215" s="73" t="s">
        <v>1606</v>
      </c>
      <c r="C215" s="32" t="s">
        <v>2005</v>
      </c>
      <c r="D215" s="33" t="s">
        <v>1284</v>
      </c>
      <c r="E215" s="67"/>
      <c r="F215" s="67"/>
      <c r="G215" s="67"/>
      <c r="H215" s="34">
        <f t="shared" si="6"/>
        <v>0</v>
      </c>
    </row>
    <row r="216" spans="1:8" ht="21.75" customHeight="1">
      <c r="A216" s="47" t="s">
        <v>845</v>
      </c>
      <c r="B216" s="47" t="s">
        <v>1317</v>
      </c>
      <c r="C216" s="25" t="s">
        <v>1426</v>
      </c>
      <c r="D216" s="17" t="s">
        <v>1318</v>
      </c>
      <c r="E216" s="71">
        <f>SUM(E217:E218)</f>
        <v>0</v>
      </c>
      <c r="F216" s="71">
        <f>SUM(F217:F218)</f>
        <v>0</v>
      </c>
      <c r="G216" s="71">
        <f>SUM(G217:G218)</f>
        <v>0</v>
      </c>
      <c r="H216" s="71">
        <f t="shared" si="6"/>
        <v>0</v>
      </c>
    </row>
    <row r="217" spans="1:8" ht="21.75" customHeight="1">
      <c r="A217" s="32"/>
      <c r="B217" s="73" t="s">
        <v>1607</v>
      </c>
      <c r="C217" s="32" t="s">
        <v>1639</v>
      </c>
      <c r="D217" s="33"/>
      <c r="E217" s="34"/>
      <c r="F217" s="34"/>
      <c r="G217" s="34"/>
      <c r="H217" s="34">
        <f t="shared" si="6"/>
        <v>0</v>
      </c>
    </row>
    <row r="218" spans="1:12" ht="21.75" customHeight="1">
      <c r="A218" s="32"/>
      <c r="B218" s="73" t="s">
        <v>1608</v>
      </c>
      <c r="C218" s="32" t="s">
        <v>1639</v>
      </c>
      <c r="D218" s="33"/>
      <c r="E218" s="67"/>
      <c r="F218" s="67"/>
      <c r="G218" s="67"/>
      <c r="H218" s="67">
        <f t="shared" si="6"/>
        <v>0</v>
      </c>
      <c r="J218" s="291"/>
      <c r="K218" s="291"/>
      <c r="L218" s="291"/>
    </row>
    <row r="219" spans="1:8" ht="21.75" customHeight="1">
      <c r="A219" s="47" t="s">
        <v>1096</v>
      </c>
      <c r="B219" s="47" t="s">
        <v>1097</v>
      </c>
      <c r="C219" s="25" t="s">
        <v>1426</v>
      </c>
      <c r="D219" s="17" t="s">
        <v>1098</v>
      </c>
      <c r="E219" s="286">
        <f>SUM(E220:E222)</f>
        <v>7200</v>
      </c>
      <c r="F219" s="286">
        <f>SUM(F220:F222)</f>
        <v>7006.5</v>
      </c>
      <c r="G219" s="286">
        <f>SUM(G220:G222)</f>
        <v>4800</v>
      </c>
      <c r="H219" s="286">
        <f t="shared" si="6"/>
        <v>97.3125</v>
      </c>
    </row>
    <row r="220" spans="1:8" ht="21.75" customHeight="1">
      <c r="A220" s="32">
        <v>600</v>
      </c>
      <c r="B220" s="73" t="s">
        <v>410</v>
      </c>
      <c r="C220" s="65" t="s">
        <v>1424</v>
      </c>
      <c r="D220" s="70" t="s">
        <v>1284</v>
      </c>
      <c r="E220" s="265">
        <v>4700</v>
      </c>
      <c r="F220" s="288">
        <v>2932.06</v>
      </c>
      <c r="G220" s="285">
        <v>2300</v>
      </c>
      <c r="H220" s="285">
        <f t="shared" si="6"/>
        <v>62.38425531914894</v>
      </c>
    </row>
    <row r="221" spans="1:8" ht="21.75" customHeight="1">
      <c r="A221" s="32">
        <v>633011</v>
      </c>
      <c r="B221" s="73" t="s">
        <v>411</v>
      </c>
      <c r="C221" s="65" t="s">
        <v>1100</v>
      </c>
      <c r="D221" s="70" t="s">
        <v>1903</v>
      </c>
      <c r="E221" s="265">
        <v>2500</v>
      </c>
      <c r="F221" s="288">
        <v>4074.44</v>
      </c>
      <c r="G221" s="285">
        <v>2500</v>
      </c>
      <c r="H221" s="285">
        <f t="shared" si="6"/>
        <v>162.97760000000002</v>
      </c>
    </row>
    <row r="222" spans="1:8" ht="21.75" customHeight="1">
      <c r="A222" s="32"/>
      <c r="B222" s="73" t="s">
        <v>472</v>
      </c>
      <c r="C222" s="65" t="s">
        <v>1639</v>
      </c>
      <c r="D222" s="70"/>
      <c r="E222" s="265"/>
      <c r="F222" s="289"/>
      <c r="G222" s="285"/>
      <c r="H222" s="285">
        <f t="shared" si="6"/>
        <v>0</v>
      </c>
    </row>
    <row r="223" spans="1:8" ht="21.75" customHeight="1">
      <c r="A223" s="24"/>
      <c r="B223" s="72"/>
      <c r="C223" s="23" t="s">
        <v>1639</v>
      </c>
      <c r="D223" s="48" t="s">
        <v>1417</v>
      </c>
      <c r="E223" s="290">
        <f>SUM(E219,E216,E213,E194,E187)</f>
        <v>947960</v>
      </c>
      <c r="F223" s="290">
        <f>SUM(F219,F216,F213,F194,F187)</f>
        <v>829736.9999999999</v>
      </c>
      <c r="G223" s="290">
        <f>SUM(G219,G216,G213,G194,G187)</f>
        <v>795303</v>
      </c>
      <c r="H223" s="290">
        <f t="shared" si="6"/>
        <v>87.52869319380562</v>
      </c>
    </row>
    <row r="224" spans="1:8" ht="12.75">
      <c r="A224" s="58"/>
      <c r="B224" s="59"/>
      <c r="C224" s="60"/>
      <c r="D224" s="61"/>
      <c r="E224" s="53"/>
      <c r="F224" s="53"/>
      <c r="G224" s="53"/>
      <c r="H224" s="58"/>
    </row>
    <row r="225" spans="1:8" ht="12.75">
      <c r="A225" s="382" t="s">
        <v>1692</v>
      </c>
      <c r="B225" s="382"/>
      <c r="C225" s="382"/>
      <c r="D225" s="382"/>
      <c r="E225" s="382"/>
      <c r="F225" s="382"/>
      <c r="G225" s="382"/>
      <c r="H225" s="383"/>
    </row>
    <row r="226" spans="1:8" ht="27" customHeight="1">
      <c r="A226" s="384" t="s">
        <v>1</v>
      </c>
      <c r="B226" s="385"/>
      <c r="C226" s="385"/>
      <c r="D226" s="385"/>
      <c r="E226" s="385"/>
      <c r="F226" s="385"/>
      <c r="G226" s="385"/>
      <c r="H226" s="385"/>
    </row>
    <row r="227" spans="1:8" ht="26.25" customHeight="1">
      <c r="A227" s="385"/>
      <c r="B227" s="385"/>
      <c r="C227" s="385"/>
      <c r="D227" s="385"/>
      <c r="E227" s="385"/>
      <c r="F227" s="385"/>
      <c r="G227" s="385"/>
      <c r="H227" s="385"/>
    </row>
    <row r="228" spans="1:8" ht="12.75">
      <c r="A228" s="58"/>
      <c r="B228" s="59"/>
      <c r="C228" s="60"/>
      <c r="D228" s="61"/>
      <c r="E228" s="58"/>
      <c r="F228" s="58"/>
      <c r="G228" s="58"/>
      <c r="H228" s="58"/>
    </row>
    <row r="229" spans="1:8" ht="19.5" customHeight="1">
      <c r="A229" s="27" t="s">
        <v>1165</v>
      </c>
      <c r="B229" s="131" t="s">
        <v>361</v>
      </c>
      <c r="C229" s="27" t="s">
        <v>1428</v>
      </c>
      <c r="D229" s="19" t="s">
        <v>977</v>
      </c>
      <c r="E229" s="40" t="s">
        <v>1415</v>
      </c>
      <c r="F229" s="40" t="s">
        <v>983</v>
      </c>
      <c r="G229" s="40" t="s">
        <v>984</v>
      </c>
      <c r="H229" s="18" t="s">
        <v>1416</v>
      </c>
    </row>
    <row r="230" spans="1:8" ht="19.5" customHeight="1">
      <c r="A230" s="78" t="s">
        <v>1421</v>
      </c>
      <c r="B230" s="140" t="s">
        <v>1422</v>
      </c>
      <c r="C230" s="78"/>
      <c r="D230" s="79" t="s">
        <v>1413</v>
      </c>
      <c r="E230" s="80"/>
      <c r="F230" s="80"/>
      <c r="G230" s="80"/>
      <c r="H230" s="80"/>
    </row>
    <row r="231" spans="1:8" ht="19.5" customHeight="1">
      <c r="A231" s="47" t="s">
        <v>1424</v>
      </c>
      <c r="B231" s="47" t="s">
        <v>1425</v>
      </c>
      <c r="C231" s="25" t="s">
        <v>1426</v>
      </c>
      <c r="D231" s="38" t="s">
        <v>1427</v>
      </c>
      <c r="E231" s="132">
        <f>SUM(E232:E240)</f>
        <v>25704</v>
      </c>
      <c r="F231" s="132">
        <f>SUM(F232:F240)</f>
        <v>25997.98</v>
      </c>
      <c r="G231" s="132">
        <f>SUM(G232:G240)</f>
        <v>36163</v>
      </c>
      <c r="H231" s="132">
        <f aca="true" t="shared" si="8" ref="H231:H245">IF(E231=0,,F231/E231*100)</f>
        <v>101.14371304077186</v>
      </c>
    </row>
    <row r="232" spans="1:12" ht="19.5" customHeight="1">
      <c r="A232" s="68">
        <v>61</v>
      </c>
      <c r="B232" s="73" t="s">
        <v>1609</v>
      </c>
      <c r="C232" s="32" t="s">
        <v>1639</v>
      </c>
      <c r="D232" s="69" t="s">
        <v>242</v>
      </c>
      <c r="E232" s="34">
        <v>16880</v>
      </c>
      <c r="F232" s="34">
        <v>17003</v>
      </c>
      <c r="G232" s="34">
        <v>24500</v>
      </c>
      <c r="H232" s="34">
        <f t="shared" si="8"/>
        <v>100.72867298578198</v>
      </c>
      <c r="J232" s="234"/>
      <c r="K232" s="234"/>
      <c r="L232" s="234"/>
    </row>
    <row r="233" spans="1:8" ht="19.5" customHeight="1">
      <c r="A233" s="68">
        <v>62</v>
      </c>
      <c r="B233" s="73" t="s">
        <v>1610</v>
      </c>
      <c r="C233" s="32" t="s">
        <v>1639</v>
      </c>
      <c r="D233" s="69" t="s">
        <v>1280</v>
      </c>
      <c r="E233" s="34">
        <v>5624</v>
      </c>
      <c r="F233" s="34">
        <v>5624</v>
      </c>
      <c r="G233" s="34">
        <v>8563</v>
      </c>
      <c r="H233" s="34">
        <f t="shared" si="8"/>
        <v>100</v>
      </c>
    </row>
    <row r="234" spans="1:8" ht="19.5" customHeight="1">
      <c r="A234" s="68">
        <v>631</v>
      </c>
      <c r="B234" s="73" t="s">
        <v>1611</v>
      </c>
      <c r="C234" s="32" t="s">
        <v>1639</v>
      </c>
      <c r="D234" s="69" t="s">
        <v>1695</v>
      </c>
      <c r="E234" s="66"/>
      <c r="F234" s="66"/>
      <c r="G234" s="66"/>
      <c r="H234" s="66">
        <f t="shared" si="8"/>
        <v>0</v>
      </c>
    </row>
    <row r="235" spans="1:12" ht="19.5" customHeight="1">
      <c r="A235" s="32">
        <v>632</v>
      </c>
      <c r="B235" s="73" t="s">
        <v>1612</v>
      </c>
      <c r="C235" s="32" t="s">
        <v>1639</v>
      </c>
      <c r="D235" s="33" t="s">
        <v>251</v>
      </c>
      <c r="E235" s="66">
        <v>1050</v>
      </c>
      <c r="F235" s="66">
        <v>1350.13</v>
      </c>
      <c r="G235" s="66">
        <v>1030</v>
      </c>
      <c r="H235" s="66">
        <f t="shared" si="8"/>
        <v>128.58380952380955</v>
      </c>
      <c r="J235" s="234"/>
      <c r="K235" s="234"/>
      <c r="L235" s="234"/>
    </row>
    <row r="236" spans="1:8" ht="19.5" customHeight="1">
      <c r="A236" s="32">
        <v>633</v>
      </c>
      <c r="B236" s="73" t="s">
        <v>1613</v>
      </c>
      <c r="C236" s="32" t="s">
        <v>1639</v>
      </c>
      <c r="D236" s="33" t="s">
        <v>1315</v>
      </c>
      <c r="E236" s="66">
        <v>1100</v>
      </c>
      <c r="F236" s="66">
        <v>1153.26</v>
      </c>
      <c r="G236" s="34">
        <v>1020</v>
      </c>
      <c r="H236" s="66">
        <f t="shared" si="8"/>
        <v>104.8418181818182</v>
      </c>
    </row>
    <row r="237" spans="1:8" ht="19.5" customHeight="1">
      <c r="A237" s="32">
        <v>634</v>
      </c>
      <c r="B237" s="73" t="s">
        <v>1614</v>
      </c>
      <c r="C237" s="32" t="s">
        <v>1639</v>
      </c>
      <c r="D237" s="33" t="s">
        <v>1316</v>
      </c>
      <c r="E237" s="66"/>
      <c r="F237" s="66"/>
      <c r="G237" s="66"/>
      <c r="H237" s="66">
        <f t="shared" si="8"/>
        <v>0</v>
      </c>
    </row>
    <row r="238" spans="1:8" ht="19.5" customHeight="1">
      <c r="A238" s="32">
        <v>635</v>
      </c>
      <c r="B238" s="73" t="s">
        <v>1615</v>
      </c>
      <c r="C238" s="32" t="s">
        <v>1639</v>
      </c>
      <c r="D238" s="33" t="s">
        <v>1443</v>
      </c>
      <c r="E238" s="66"/>
      <c r="F238" s="66"/>
      <c r="G238" s="66"/>
      <c r="H238" s="66">
        <f t="shared" si="8"/>
        <v>0</v>
      </c>
    </row>
    <row r="239" spans="1:8" ht="19.5" customHeight="1">
      <c r="A239" s="32">
        <v>637</v>
      </c>
      <c r="B239" s="73" t="s">
        <v>1616</v>
      </c>
      <c r="C239" s="32" t="s">
        <v>1639</v>
      </c>
      <c r="D239" s="33" t="s">
        <v>1701</v>
      </c>
      <c r="E239" s="66">
        <v>1050</v>
      </c>
      <c r="F239" s="66">
        <v>867.59</v>
      </c>
      <c r="G239" s="34">
        <v>1050</v>
      </c>
      <c r="H239" s="66">
        <f t="shared" si="8"/>
        <v>82.62761904761905</v>
      </c>
    </row>
    <row r="240" spans="1:8" ht="19.5" customHeight="1">
      <c r="A240" s="65">
        <v>642</v>
      </c>
      <c r="B240" s="64" t="s">
        <v>1617</v>
      </c>
      <c r="C240" s="65" t="s">
        <v>1639</v>
      </c>
      <c r="D240" s="70" t="s">
        <v>403</v>
      </c>
      <c r="E240" s="66"/>
      <c r="F240" s="66"/>
      <c r="G240" s="66"/>
      <c r="H240" s="66">
        <f t="shared" si="8"/>
        <v>0</v>
      </c>
    </row>
    <row r="241" spans="1:8" ht="19.5" customHeight="1">
      <c r="A241" s="47" t="s">
        <v>1084</v>
      </c>
      <c r="B241" s="47" t="s">
        <v>1085</v>
      </c>
      <c r="C241" s="25" t="s">
        <v>1426</v>
      </c>
      <c r="D241" s="17" t="s">
        <v>1704</v>
      </c>
      <c r="E241" s="71">
        <f>SUM(E242)</f>
        <v>0</v>
      </c>
      <c r="F241" s="71">
        <f>SUM(F242)</f>
        <v>0</v>
      </c>
      <c r="G241" s="71">
        <f>SUM(G242)</f>
        <v>0</v>
      </c>
      <c r="H241" s="26">
        <f t="shared" si="8"/>
        <v>0</v>
      </c>
    </row>
    <row r="242" spans="1:8" ht="19.5" customHeight="1">
      <c r="A242" s="65">
        <v>600</v>
      </c>
      <c r="B242" s="64" t="s">
        <v>412</v>
      </c>
      <c r="C242" s="65" t="s">
        <v>1639</v>
      </c>
      <c r="D242" s="69" t="s">
        <v>1284</v>
      </c>
      <c r="E242" s="66"/>
      <c r="F242" s="133"/>
      <c r="G242" s="34"/>
      <c r="H242" s="66">
        <f t="shared" si="8"/>
        <v>0</v>
      </c>
    </row>
    <row r="243" spans="1:8" ht="19.5" customHeight="1">
      <c r="A243" s="47" t="s">
        <v>826</v>
      </c>
      <c r="B243" s="47" t="s">
        <v>1097</v>
      </c>
      <c r="C243" s="25" t="s">
        <v>1426</v>
      </c>
      <c r="D243" s="17" t="s">
        <v>1098</v>
      </c>
      <c r="E243" s="71">
        <f>SUM(E244)</f>
        <v>10000</v>
      </c>
      <c r="F243" s="71">
        <f>SUM(F244)</f>
        <v>9420</v>
      </c>
      <c r="G243" s="71">
        <f>SUM(G244)</f>
        <v>10000</v>
      </c>
      <c r="H243" s="26">
        <f t="shared" si="8"/>
        <v>94.19999999999999</v>
      </c>
    </row>
    <row r="244" spans="1:8" ht="19.5" customHeight="1">
      <c r="A244" s="32">
        <v>600</v>
      </c>
      <c r="B244" s="64" t="s">
        <v>473</v>
      </c>
      <c r="C244" s="32" t="s">
        <v>1639</v>
      </c>
      <c r="D244" s="33" t="s">
        <v>1284</v>
      </c>
      <c r="E244" s="34">
        <v>10000</v>
      </c>
      <c r="F244" s="133">
        <v>9420</v>
      </c>
      <c r="G244" s="34">
        <v>10000</v>
      </c>
      <c r="H244" s="66">
        <f t="shared" si="8"/>
        <v>94.19999999999999</v>
      </c>
    </row>
    <row r="245" spans="1:12" ht="19.5" customHeight="1">
      <c r="A245" s="24"/>
      <c r="B245" s="72"/>
      <c r="C245" s="23" t="s">
        <v>1639</v>
      </c>
      <c r="D245" s="48" t="s">
        <v>1417</v>
      </c>
      <c r="E245" s="50">
        <f>SUM(E241,E231,E243)</f>
        <v>35704</v>
      </c>
      <c r="F245" s="50">
        <f>SUM(F241,F231,F243)</f>
        <v>35417.979999999996</v>
      </c>
      <c r="G245" s="50">
        <f>SUM(G241,G231,G243)</f>
        <v>46163</v>
      </c>
      <c r="H245" s="50">
        <f t="shared" si="8"/>
        <v>99.19891328702666</v>
      </c>
      <c r="J245" s="234"/>
      <c r="K245" s="234"/>
      <c r="L245" s="234"/>
    </row>
    <row r="246" spans="1:8" ht="12.75">
      <c r="A246" s="58"/>
      <c r="B246" s="59"/>
      <c r="C246" s="60"/>
      <c r="D246" s="61"/>
      <c r="E246" s="58"/>
      <c r="F246" s="58"/>
      <c r="G246" s="58"/>
      <c r="H246" s="58"/>
    </row>
    <row r="247" spans="1:12" ht="12.75">
      <c r="A247" s="382" t="s">
        <v>1692</v>
      </c>
      <c r="B247" s="382"/>
      <c r="C247" s="382"/>
      <c r="D247" s="382"/>
      <c r="E247" s="382"/>
      <c r="F247" s="382"/>
      <c r="G247" s="382"/>
      <c r="H247" s="383"/>
      <c r="J247" s="234"/>
      <c r="K247" s="234"/>
      <c r="L247" s="234"/>
    </row>
    <row r="248" spans="1:8" ht="32.25" customHeight="1">
      <c r="A248" s="384" t="s">
        <v>2</v>
      </c>
      <c r="B248" s="385"/>
      <c r="C248" s="385"/>
      <c r="D248" s="385"/>
      <c r="E248" s="385"/>
      <c r="F248" s="385"/>
      <c r="G248" s="385"/>
      <c r="H248" s="385"/>
    </row>
    <row r="249" spans="1:8" ht="12.75">
      <c r="A249" s="385"/>
      <c r="B249" s="385"/>
      <c r="C249" s="385"/>
      <c r="D249" s="385"/>
      <c r="E249" s="385"/>
      <c r="F249" s="385"/>
      <c r="G249" s="385"/>
      <c r="H249" s="385"/>
    </row>
    <row r="250" spans="1:8" ht="12.75">
      <c r="A250" s="58"/>
      <c r="B250" s="59"/>
      <c r="C250" s="60"/>
      <c r="D250" s="61"/>
      <c r="E250" s="58"/>
      <c r="F250" s="58"/>
      <c r="G250" s="58"/>
      <c r="H250" s="58"/>
    </row>
    <row r="251" spans="1:8" ht="18.75" customHeight="1">
      <c r="A251" s="27" t="s">
        <v>1168</v>
      </c>
      <c r="B251" s="131" t="s">
        <v>362</v>
      </c>
      <c r="C251" s="27" t="s">
        <v>1428</v>
      </c>
      <c r="D251" s="19" t="s">
        <v>978</v>
      </c>
      <c r="E251" s="40" t="s">
        <v>1415</v>
      </c>
      <c r="F251" s="40" t="s">
        <v>983</v>
      </c>
      <c r="G251" s="40" t="s">
        <v>984</v>
      </c>
      <c r="H251" s="18" t="s">
        <v>1416</v>
      </c>
    </row>
    <row r="252" spans="1:8" ht="18.75" customHeight="1">
      <c r="A252" s="78" t="s">
        <v>1421</v>
      </c>
      <c r="B252" s="140" t="s">
        <v>1422</v>
      </c>
      <c r="C252" s="78"/>
      <c r="D252" s="79" t="s">
        <v>1413</v>
      </c>
      <c r="E252" s="80"/>
      <c r="F252" s="80"/>
      <c r="G252" s="80"/>
      <c r="H252" s="80"/>
    </row>
    <row r="253" spans="1:8" ht="18.75" customHeight="1">
      <c r="A253" s="47" t="s">
        <v>1424</v>
      </c>
      <c r="B253" s="47" t="s">
        <v>1425</v>
      </c>
      <c r="C253" s="25" t="s">
        <v>1426</v>
      </c>
      <c r="D253" s="38" t="s">
        <v>1427</v>
      </c>
      <c r="E253" s="132">
        <f>SUM(E254:E263)</f>
        <v>118000</v>
      </c>
      <c r="F253" s="132">
        <f>SUM(F254:F263)</f>
        <v>146132.55</v>
      </c>
      <c r="G253" s="132">
        <f>SUM(G254:G263)</f>
        <v>116039</v>
      </c>
      <c r="H253" s="132">
        <f aca="true" t="shared" si="9" ref="H253:H268">IF(E253=0,,F253/E253*100)</f>
        <v>123.8411440677966</v>
      </c>
    </row>
    <row r="254" spans="1:8" ht="18.75" customHeight="1">
      <c r="A254" s="68">
        <v>61</v>
      </c>
      <c r="B254" s="73" t="s">
        <v>1618</v>
      </c>
      <c r="C254" s="32" t="s">
        <v>1639</v>
      </c>
      <c r="D254" s="69" t="s">
        <v>242</v>
      </c>
      <c r="E254" s="34">
        <v>74525</v>
      </c>
      <c r="F254" s="34">
        <v>79640</v>
      </c>
      <c r="G254" s="34">
        <v>71900</v>
      </c>
      <c r="H254" s="34">
        <f t="shared" si="9"/>
        <v>106.86346863468634</v>
      </c>
    </row>
    <row r="255" spans="1:8" ht="18.75" customHeight="1">
      <c r="A255" s="68">
        <v>62</v>
      </c>
      <c r="B255" s="73" t="s">
        <v>1619</v>
      </c>
      <c r="C255" s="32" t="s">
        <v>1639</v>
      </c>
      <c r="D255" s="69" t="s">
        <v>1280</v>
      </c>
      <c r="E255" s="34">
        <v>26644</v>
      </c>
      <c r="F255" s="34">
        <v>27829</v>
      </c>
      <c r="G255" s="34">
        <v>23667</v>
      </c>
      <c r="H255" s="34">
        <f t="shared" si="9"/>
        <v>104.44753040084072</v>
      </c>
    </row>
    <row r="256" spans="1:8" ht="18.75" customHeight="1">
      <c r="A256" s="68">
        <v>631</v>
      </c>
      <c r="B256" s="73" t="s">
        <v>1620</v>
      </c>
      <c r="C256" s="32" t="s">
        <v>1639</v>
      </c>
      <c r="D256" s="69" t="s">
        <v>1695</v>
      </c>
      <c r="E256" s="66">
        <v>0</v>
      </c>
      <c r="F256" s="66">
        <v>30.24</v>
      </c>
      <c r="G256" s="66">
        <v>0</v>
      </c>
      <c r="H256" s="66">
        <f t="shared" si="9"/>
        <v>0</v>
      </c>
    </row>
    <row r="257" spans="1:8" ht="18.75" customHeight="1">
      <c r="A257" s="32">
        <v>632</v>
      </c>
      <c r="B257" s="73" t="s">
        <v>1621</v>
      </c>
      <c r="C257" s="32" t="s">
        <v>1639</v>
      </c>
      <c r="D257" s="33" t="s">
        <v>251</v>
      </c>
      <c r="E257" s="66">
        <v>7520</v>
      </c>
      <c r="F257" s="66">
        <v>8322.26</v>
      </c>
      <c r="G257" s="34">
        <v>8100</v>
      </c>
      <c r="H257" s="66">
        <f t="shared" si="9"/>
        <v>110.66835106382979</v>
      </c>
    </row>
    <row r="258" spans="1:8" ht="18.75" customHeight="1">
      <c r="A258" s="32">
        <v>633</v>
      </c>
      <c r="B258" s="73" t="s">
        <v>1622</v>
      </c>
      <c r="C258" s="32" t="s">
        <v>1639</v>
      </c>
      <c r="D258" s="33" t="s">
        <v>1315</v>
      </c>
      <c r="E258" s="66">
        <v>3451</v>
      </c>
      <c r="F258" s="66">
        <v>6345.73</v>
      </c>
      <c r="G258" s="34">
        <v>4802</v>
      </c>
      <c r="H258" s="66">
        <f t="shared" si="9"/>
        <v>183.88090408577222</v>
      </c>
    </row>
    <row r="259" spans="1:8" ht="18.75" customHeight="1">
      <c r="A259" s="32">
        <v>634</v>
      </c>
      <c r="B259" s="73" t="s">
        <v>1623</v>
      </c>
      <c r="C259" s="32" t="s">
        <v>1639</v>
      </c>
      <c r="D259" s="33" t="s">
        <v>1316</v>
      </c>
      <c r="E259" s="66">
        <v>0</v>
      </c>
      <c r="F259" s="66">
        <v>0</v>
      </c>
      <c r="G259" s="66">
        <v>0</v>
      </c>
      <c r="H259" s="66">
        <f t="shared" si="9"/>
        <v>0</v>
      </c>
    </row>
    <row r="260" spans="1:8" ht="18.75" customHeight="1">
      <c r="A260" s="32">
        <v>635</v>
      </c>
      <c r="B260" s="73" t="s">
        <v>1624</v>
      </c>
      <c r="C260" s="32" t="s">
        <v>1639</v>
      </c>
      <c r="D260" s="33" t="s">
        <v>1443</v>
      </c>
      <c r="E260" s="66">
        <v>800</v>
      </c>
      <c r="F260" s="66">
        <v>5270.09</v>
      </c>
      <c r="G260" s="34">
        <v>870</v>
      </c>
      <c r="H260" s="66">
        <f t="shared" si="9"/>
        <v>658.76125</v>
      </c>
    </row>
    <row r="261" spans="1:8" ht="18.75" customHeight="1">
      <c r="A261" s="32">
        <v>637</v>
      </c>
      <c r="B261" s="73" t="s">
        <v>1625</v>
      </c>
      <c r="C261" s="32" t="s">
        <v>1639</v>
      </c>
      <c r="D261" s="33" t="s">
        <v>1701</v>
      </c>
      <c r="E261" s="66">
        <v>4860</v>
      </c>
      <c r="F261" s="66">
        <v>5109.68</v>
      </c>
      <c r="G261" s="34">
        <v>6600</v>
      </c>
      <c r="H261" s="66">
        <f t="shared" si="9"/>
        <v>105.1374485596708</v>
      </c>
    </row>
    <row r="262" spans="1:8" ht="18.75" customHeight="1">
      <c r="A262" s="32">
        <v>642</v>
      </c>
      <c r="B262" s="73" t="s">
        <v>1626</v>
      </c>
      <c r="C262" s="32" t="s">
        <v>1639</v>
      </c>
      <c r="D262" s="70" t="s">
        <v>1643</v>
      </c>
      <c r="E262" s="66">
        <v>200</v>
      </c>
      <c r="F262" s="66">
        <v>199.55</v>
      </c>
      <c r="G262" s="34">
        <v>100</v>
      </c>
      <c r="H262" s="66">
        <f t="shared" si="9"/>
        <v>99.775</v>
      </c>
    </row>
    <row r="263" spans="1:8" ht="18.75" customHeight="1">
      <c r="A263" s="32">
        <v>700</v>
      </c>
      <c r="B263" s="73" t="s">
        <v>2001</v>
      </c>
      <c r="C263" s="32" t="s">
        <v>1639</v>
      </c>
      <c r="D263" s="70" t="s">
        <v>2002</v>
      </c>
      <c r="E263" s="66">
        <v>0</v>
      </c>
      <c r="F263" s="66">
        <v>13386</v>
      </c>
      <c r="G263" s="34">
        <v>0</v>
      </c>
      <c r="H263" s="66">
        <f t="shared" si="9"/>
        <v>0</v>
      </c>
    </row>
    <row r="264" spans="1:8" ht="18.75" customHeight="1">
      <c r="A264" s="47" t="s">
        <v>1084</v>
      </c>
      <c r="B264" s="47" t="s">
        <v>1085</v>
      </c>
      <c r="C264" s="25" t="s">
        <v>1426</v>
      </c>
      <c r="D264" s="17" t="s">
        <v>1704</v>
      </c>
      <c r="E264" s="71">
        <f>SUM(E265)</f>
        <v>0</v>
      </c>
      <c r="F264" s="71">
        <f>SUM(F265)</f>
        <v>64903.9</v>
      </c>
      <c r="G264" s="71">
        <f>SUM(G265)</f>
        <v>0</v>
      </c>
      <c r="H264" s="26">
        <f t="shared" si="9"/>
        <v>0</v>
      </c>
    </row>
    <row r="265" spans="1:8" ht="18.75" customHeight="1">
      <c r="A265" s="32">
        <v>600</v>
      </c>
      <c r="B265" s="73" t="s">
        <v>413</v>
      </c>
      <c r="C265" s="32" t="s">
        <v>1639</v>
      </c>
      <c r="D265" s="33" t="s">
        <v>1284</v>
      </c>
      <c r="E265" s="34">
        <v>0</v>
      </c>
      <c r="F265" s="67">
        <v>64903.9</v>
      </c>
      <c r="G265" s="34">
        <v>0</v>
      </c>
      <c r="H265" s="66">
        <f t="shared" si="9"/>
        <v>0</v>
      </c>
    </row>
    <row r="266" spans="1:8" ht="18.75" customHeight="1">
      <c r="A266" s="47" t="s">
        <v>826</v>
      </c>
      <c r="B266" s="47" t="s">
        <v>1097</v>
      </c>
      <c r="C266" s="25" t="s">
        <v>1426</v>
      </c>
      <c r="D266" s="17" t="s">
        <v>1098</v>
      </c>
      <c r="E266" s="71">
        <f>SUM(E267)</f>
        <v>169100</v>
      </c>
      <c r="F266" s="71">
        <f>SUM(F267)</f>
        <v>164235.78</v>
      </c>
      <c r="G266" s="71">
        <f>SUM(G267)</f>
        <v>167500</v>
      </c>
      <c r="H266" s="26">
        <f>IF(E266=0,,F266/E266*100)</f>
        <v>97.12346540508575</v>
      </c>
    </row>
    <row r="267" spans="1:8" ht="18.75" customHeight="1">
      <c r="A267" s="32">
        <v>600</v>
      </c>
      <c r="B267" s="73" t="s">
        <v>413</v>
      </c>
      <c r="C267" s="32" t="s">
        <v>1639</v>
      </c>
      <c r="D267" s="33" t="s">
        <v>1517</v>
      </c>
      <c r="E267" s="67">
        <v>169100</v>
      </c>
      <c r="F267" s="67">
        <v>164235.78</v>
      </c>
      <c r="G267" s="34">
        <v>167500</v>
      </c>
      <c r="H267" s="66">
        <f>IF(E267=0,,F267/E267*100)</f>
        <v>97.12346540508575</v>
      </c>
    </row>
    <row r="268" spans="1:12" ht="18.75" customHeight="1">
      <c r="A268" s="24"/>
      <c r="B268" s="72"/>
      <c r="C268" s="23" t="s">
        <v>1639</v>
      </c>
      <c r="D268" s="48" t="s">
        <v>1417</v>
      </c>
      <c r="E268" s="50">
        <f>SUM(E264,E253,E266)</f>
        <v>287100</v>
      </c>
      <c r="F268" s="50">
        <f>SUM(F264,F253,F266)</f>
        <v>375272.23</v>
      </c>
      <c r="G268" s="50">
        <f>SUM(G264,G253,G266)</f>
        <v>283539</v>
      </c>
      <c r="H268" s="50">
        <f t="shared" si="9"/>
        <v>130.7113305468478</v>
      </c>
      <c r="J268" s="234"/>
      <c r="K268" s="260"/>
      <c r="L268" s="260"/>
    </row>
    <row r="269" spans="1:8" ht="12.75">
      <c r="A269" s="58"/>
      <c r="B269" s="59"/>
      <c r="C269" s="60"/>
      <c r="D269" s="61"/>
      <c r="E269" s="58"/>
      <c r="F269" s="58"/>
      <c r="G269" s="320"/>
      <c r="H269" s="58"/>
    </row>
    <row r="270" spans="1:8" ht="12.75">
      <c r="A270" s="382" t="s">
        <v>1692</v>
      </c>
      <c r="B270" s="382"/>
      <c r="C270" s="382"/>
      <c r="D270" s="382"/>
      <c r="E270" s="382"/>
      <c r="F270" s="382"/>
      <c r="G270" s="382"/>
      <c r="H270" s="383"/>
    </row>
    <row r="271" spans="1:8" ht="36" customHeight="1">
      <c r="A271" s="384" t="s">
        <v>3</v>
      </c>
      <c r="B271" s="385"/>
      <c r="C271" s="385"/>
      <c r="D271" s="385"/>
      <c r="E271" s="385"/>
      <c r="F271" s="385"/>
      <c r="G271" s="385"/>
      <c r="H271" s="385"/>
    </row>
    <row r="272" spans="1:8" ht="12.75">
      <c r="A272" s="385"/>
      <c r="B272" s="385"/>
      <c r="C272" s="385"/>
      <c r="D272" s="385"/>
      <c r="E272" s="385"/>
      <c r="F272" s="385"/>
      <c r="G272" s="385"/>
      <c r="H272" s="385"/>
    </row>
    <row r="273" spans="1:8" ht="12.75">
      <c r="A273" s="58"/>
      <c r="B273" s="59"/>
      <c r="C273" s="60"/>
      <c r="D273" s="61"/>
      <c r="E273" s="58"/>
      <c r="F273" s="58"/>
      <c r="G273" s="58"/>
      <c r="H273" s="58"/>
    </row>
    <row r="274" spans="1:8" ht="19.5" customHeight="1">
      <c r="A274" s="27" t="s">
        <v>1164</v>
      </c>
      <c r="B274" s="131" t="s">
        <v>363</v>
      </c>
      <c r="C274" s="27" t="s">
        <v>1428</v>
      </c>
      <c r="D274" s="19" t="s">
        <v>1208</v>
      </c>
      <c r="E274" s="40" t="s">
        <v>1415</v>
      </c>
      <c r="F274" s="40" t="s">
        <v>983</v>
      </c>
      <c r="G274" s="40" t="s">
        <v>984</v>
      </c>
      <c r="H274" s="18" t="s">
        <v>1416</v>
      </c>
    </row>
    <row r="275" spans="1:8" ht="19.5" customHeight="1">
      <c r="A275" s="78" t="s">
        <v>1421</v>
      </c>
      <c r="B275" s="140" t="s">
        <v>1422</v>
      </c>
      <c r="C275" s="78"/>
      <c r="D275" s="79" t="s">
        <v>1413</v>
      </c>
      <c r="E275" s="80"/>
      <c r="F275" s="80"/>
      <c r="G275" s="80"/>
      <c r="H275" s="80"/>
    </row>
    <row r="276" spans="1:8" ht="19.5" customHeight="1">
      <c r="A276" s="47" t="s">
        <v>1424</v>
      </c>
      <c r="B276" s="47" t="s">
        <v>1425</v>
      </c>
      <c r="C276" s="25" t="s">
        <v>1426</v>
      </c>
      <c r="D276" s="38" t="s">
        <v>1427</v>
      </c>
      <c r="E276" s="132">
        <f>SUM(E277:E277)</f>
        <v>400</v>
      </c>
      <c r="F276" s="132">
        <f>SUM(F277:F277)</f>
        <v>0</v>
      </c>
      <c r="G276" s="132">
        <f>SUM(G277:G277)</f>
        <v>400</v>
      </c>
      <c r="H276" s="132">
        <f>IF(E276=0,,F276/E276*100)</f>
        <v>0</v>
      </c>
    </row>
    <row r="277" spans="1:8" ht="19.5" customHeight="1">
      <c r="A277" s="32">
        <v>642004</v>
      </c>
      <c r="B277" s="73" t="s">
        <v>1627</v>
      </c>
      <c r="C277" s="32" t="s">
        <v>1639</v>
      </c>
      <c r="D277" s="33" t="s">
        <v>474</v>
      </c>
      <c r="E277" s="277">
        <v>400</v>
      </c>
      <c r="F277" s="34">
        <v>0</v>
      </c>
      <c r="G277" s="34">
        <v>400</v>
      </c>
      <c r="H277" s="34">
        <f>IF(E277=0,,F277/E277*100)</f>
        <v>0</v>
      </c>
    </row>
    <row r="278" spans="1:8" ht="19.5" customHeight="1">
      <c r="A278" s="47" t="s">
        <v>1084</v>
      </c>
      <c r="B278" s="47" t="s">
        <v>1085</v>
      </c>
      <c r="C278" s="25" t="s">
        <v>1426</v>
      </c>
      <c r="D278" s="17" t="s">
        <v>1704</v>
      </c>
      <c r="E278" s="71">
        <f>SUM(E279)</f>
        <v>0</v>
      </c>
      <c r="F278" s="71">
        <f>SUM(F279)</f>
        <v>0</v>
      </c>
      <c r="G278" s="71">
        <f>SUM(G279)</f>
        <v>0</v>
      </c>
      <c r="H278" s="26">
        <f>IF(E278=0,,F278/E278*100)</f>
        <v>0</v>
      </c>
    </row>
    <row r="279" spans="1:8" ht="19.5" customHeight="1">
      <c r="A279" s="32">
        <v>600</v>
      </c>
      <c r="B279" s="73" t="s">
        <v>295</v>
      </c>
      <c r="C279" s="32" t="s">
        <v>1639</v>
      </c>
      <c r="D279" s="33" t="s">
        <v>1284</v>
      </c>
      <c r="E279" s="66"/>
      <c r="F279" s="67"/>
      <c r="G279" s="34"/>
      <c r="H279" s="66">
        <f>IF(E279=0,,F279/E279*100)</f>
        <v>0</v>
      </c>
    </row>
    <row r="280" spans="1:8" ht="19.5" customHeight="1">
      <c r="A280" s="24"/>
      <c r="B280" s="72"/>
      <c r="C280" s="23" t="s">
        <v>1639</v>
      </c>
      <c r="D280" s="48" t="s">
        <v>1417</v>
      </c>
      <c r="E280" s="50">
        <f>SUM(E278,E276)</f>
        <v>400</v>
      </c>
      <c r="F280" s="50">
        <f>SUM(F278,F276)</f>
        <v>0</v>
      </c>
      <c r="G280" s="50">
        <f>SUM(G278,G276)</f>
        <v>400</v>
      </c>
      <c r="H280" s="50">
        <f>IF(E280=0,,F280/E280*100)</f>
        <v>0</v>
      </c>
    </row>
    <row r="281" spans="1:8" ht="12.75">
      <c r="A281" s="58"/>
      <c r="B281" s="59"/>
      <c r="C281" s="60"/>
      <c r="D281" s="61"/>
      <c r="E281" s="58"/>
      <c r="F281" s="58"/>
      <c r="G281" s="58"/>
      <c r="H281" s="58"/>
    </row>
    <row r="282" spans="1:8" ht="12.75">
      <c r="A282" s="382" t="s">
        <v>1692</v>
      </c>
      <c r="B282" s="382"/>
      <c r="C282" s="382"/>
      <c r="D282" s="382"/>
      <c r="E282" s="382"/>
      <c r="F282" s="382"/>
      <c r="G282" s="382"/>
      <c r="H282" s="383"/>
    </row>
    <row r="283" spans="1:8" ht="12.75">
      <c r="A283" s="384" t="s">
        <v>1745</v>
      </c>
      <c r="B283" s="385"/>
      <c r="C283" s="385"/>
      <c r="D283" s="385"/>
      <c r="E283" s="385"/>
      <c r="F283" s="385"/>
      <c r="G283" s="385"/>
      <c r="H283" s="385"/>
    </row>
    <row r="284" spans="1:8" ht="12.75">
      <c r="A284" s="385"/>
      <c r="B284" s="385"/>
      <c r="C284" s="385"/>
      <c r="D284" s="385"/>
      <c r="E284" s="385"/>
      <c r="F284" s="385"/>
      <c r="G284" s="385"/>
      <c r="H284" s="385"/>
    </row>
    <row r="285" spans="1:8" ht="12.75">
      <c r="A285" s="58"/>
      <c r="B285" s="59"/>
      <c r="C285" s="60"/>
      <c r="D285" s="61"/>
      <c r="E285" s="58"/>
      <c r="F285" s="58"/>
      <c r="G285" s="58"/>
      <c r="H285" s="58"/>
    </row>
    <row r="286" spans="1:8" ht="19.5" customHeight="1">
      <c r="A286" s="27" t="s">
        <v>1165</v>
      </c>
      <c r="B286" s="131" t="s">
        <v>364</v>
      </c>
      <c r="C286" s="27" t="s">
        <v>1428</v>
      </c>
      <c r="D286" s="19" t="s">
        <v>1209</v>
      </c>
      <c r="E286" s="40" t="s">
        <v>1415</v>
      </c>
      <c r="F286" s="40" t="s">
        <v>983</v>
      </c>
      <c r="G286" s="40" t="s">
        <v>984</v>
      </c>
      <c r="H286" s="18" t="s">
        <v>1416</v>
      </c>
    </row>
    <row r="287" spans="1:8" ht="19.5" customHeight="1">
      <c r="A287" s="78" t="s">
        <v>1421</v>
      </c>
      <c r="B287" s="140" t="s">
        <v>1422</v>
      </c>
      <c r="C287" s="78"/>
      <c r="D287" s="79" t="s">
        <v>1413</v>
      </c>
      <c r="E287" s="80"/>
      <c r="F287" s="80"/>
      <c r="G287" s="80"/>
      <c r="H287" s="80"/>
    </row>
    <row r="288" spans="1:8" ht="19.5" customHeight="1">
      <c r="A288" s="47" t="s">
        <v>1424</v>
      </c>
      <c r="B288" s="47" t="s">
        <v>1425</v>
      </c>
      <c r="C288" s="25" t="s">
        <v>1426</v>
      </c>
      <c r="D288" s="38" t="s">
        <v>1427</v>
      </c>
      <c r="E288" s="132">
        <f>SUM(E289:E290)</f>
        <v>866221</v>
      </c>
      <c r="F288" s="132">
        <f>SUM(F289:F290)</f>
        <v>866370.08</v>
      </c>
      <c r="G288" s="132">
        <f>SUM(G289:G290)</f>
        <v>973106</v>
      </c>
      <c r="H288" s="132">
        <f aca="true" t="shared" si="10" ref="H288:H297">IF(E288=0,,F288/E288*100)</f>
        <v>100.01721038857289</v>
      </c>
    </row>
    <row r="289" spans="1:8" ht="19.5" customHeight="1">
      <c r="A289" s="68">
        <v>600</v>
      </c>
      <c r="B289" s="73" t="s">
        <v>1628</v>
      </c>
      <c r="C289" s="32" t="s">
        <v>1639</v>
      </c>
      <c r="D289" s="69" t="s">
        <v>1284</v>
      </c>
      <c r="E289" s="34">
        <v>866221</v>
      </c>
      <c r="F289" s="34">
        <v>866370.08</v>
      </c>
      <c r="G289" s="34">
        <v>973106</v>
      </c>
      <c r="H289" s="34">
        <f t="shared" si="10"/>
        <v>100.01721038857289</v>
      </c>
    </row>
    <row r="290" spans="1:8" ht="19.5" customHeight="1">
      <c r="A290" s="65">
        <v>717</v>
      </c>
      <c r="B290" s="64" t="s">
        <v>1121</v>
      </c>
      <c r="C290" s="65" t="s">
        <v>1639</v>
      </c>
      <c r="D290" s="70" t="s">
        <v>1122</v>
      </c>
      <c r="E290" s="66"/>
      <c r="F290" s="66"/>
      <c r="G290" s="34"/>
      <c r="H290" s="66">
        <f t="shared" si="10"/>
        <v>0</v>
      </c>
    </row>
    <row r="291" spans="1:8" ht="19.5" customHeight="1">
      <c r="A291" s="47" t="s">
        <v>1084</v>
      </c>
      <c r="B291" s="47" t="s">
        <v>1085</v>
      </c>
      <c r="C291" s="25" t="s">
        <v>1426</v>
      </c>
      <c r="D291" s="17" t="s">
        <v>1704</v>
      </c>
      <c r="E291" s="26">
        <f>SUM(E292:E293)</f>
        <v>0</v>
      </c>
      <c r="F291" s="26">
        <f>SUM(F292:F293)</f>
        <v>0</v>
      </c>
      <c r="G291" s="26">
        <f>SUM(G292:G293)</f>
        <v>0</v>
      </c>
      <c r="H291" s="26">
        <f t="shared" si="10"/>
        <v>0</v>
      </c>
    </row>
    <row r="292" spans="1:8" ht="19.5" customHeight="1">
      <c r="A292" s="32" t="s">
        <v>296</v>
      </c>
      <c r="B292" s="73" t="s">
        <v>195</v>
      </c>
      <c r="C292" s="32" t="s">
        <v>1639</v>
      </c>
      <c r="D292" s="33" t="s">
        <v>297</v>
      </c>
      <c r="E292" s="34"/>
      <c r="F292" s="34"/>
      <c r="G292" s="34"/>
      <c r="H292" s="67">
        <f t="shared" si="10"/>
        <v>0</v>
      </c>
    </row>
    <row r="293" spans="1:8" ht="19.5" customHeight="1">
      <c r="A293" s="65"/>
      <c r="B293" s="64" t="s">
        <v>196</v>
      </c>
      <c r="C293" s="65" t="s">
        <v>1639</v>
      </c>
      <c r="D293" s="70"/>
      <c r="E293" s="133"/>
      <c r="F293" s="133"/>
      <c r="G293" s="34"/>
      <c r="H293" s="67">
        <f t="shared" si="10"/>
        <v>0</v>
      </c>
    </row>
    <row r="294" spans="1:8" ht="19.5" customHeight="1">
      <c r="A294" s="47" t="s">
        <v>1096</v>
      </c>
      <c r="B294" s="47" t="s">
        <v>1097</v>
      </c>
      <c r="C294" s="25" t="s">
        <v>1426</v>
      </c>
      <c r="D294" s="17" t="s">
        <v>1098</v>
      </c>
      <c r="E294" s="26">
        <f>SUM(E295:E296)</f>
        <v>54240</v>
      </c>
      <c r="F294" s="26">
        <f>SUM(F295:F296)</f>
        <v>66461.38</v>
      </c>
      <c r="G294" s="26">
        <f>SUM(G295:G296)</f>
        <v>54420</v>
      </c>
      <c r="H294" s="26">
        <f>SUM(H295:H296)</f>
        <v>122.53204277286136</v>
      </c>
    </row>
    <row r="295" spans="1:8" ht="19.5" customHeight="1">
      <c r="A295" s="65">
        <v>600</v>
      </c>
      <c r="B295" s="64" t="s">
        <v>1505</v>
      </c>
      <c r="C295" s="65" t="s">
        <v>1639</v>
      </c>
      <c r="D295" s="70" t="s">
        <v>1284</v>
      </c>
      <c r="E295" s="34">
        <v>54240</v>
      </c>
      <c r="F295" s="133">
        <v>66461.38</v>
      </c>
      <c r="G295" s="34">
        <v>54420</v>
      </c>
      <c r="H295" s="34">
        <f t="shared" si="10"/>
        <v>122.53204277286136</v>
      </c>
    </row>
    <row r="296" spans="1:8" ht="19.5" customHeight="1">
      <c r="A296" s="65"/>
      <c r="B296" s="64" t="s">
        <v>1506</v>
      </c>
      <c r="C296" s="65" t="s">
        <v>1639</v>
      </c>
      <c r="D296" s="70"/>
      <c r="E296" s="67"/>
      <c r="F296" s="67"/>
      <c r="G296" s="34"/>
      <c r="H296" s="67">
        <f t="shared" si="10"/>
        <v>0</v>
      </c>
    </row>
    <row r="297" spans="1:12" ht="19.5" customHeight="1">
      <c r="A297" s="24"/>
      <c r="B297" s="72"/>
      <c r="C297" s="23" t="s">
        <v>1639</v>
      </c>
      <c r="D297" s="48" t="s">
        <v>1417</v>
      </c>
      <c r="E297" s="50">
        <f>SUM(E291,E288,E294)</f>
        <v>920461</v>
      </c>
      <c r="F297" s="50">
        <f>SUM(F291,F288,F294)</f>
        <v>932831.46</v>
      </c>
      <c r="G297" s="50">
        <f>SUM(G291,G288,G294)</f>
        <v>1027526</v>
      </c>
      <c r="H297" s="50">
        <f t="shared" si="10"/>
        <v>101.34394178569217</v>
      </c>
      <c r="J297" s="298"/>
      <c r="K297" s="298"/>
      <c r="L297" s="298"/>
    </row>
    <row r="298" spans="1:12" ht="12.75">
      <c r="A298" s="58"/>
      <c r="B298" s="59"/>
      <c r="C298" s="60"/>
      <c r="D298" s="61"/>
      <c r="E298" s="58"/>
      <c r="F298" s="58"/>
      <c r="G298" s="274"/>
      <c r="H298" s="58"/>
      <c r="J298" s="234"/>
      <c r="K298" s="234"/>
      <c r="L298" s="234"/>
    </row>
    <row r="299" spans="1:8" ht="12.75">
      <c r="A299" s="382" t="s">
        <v>1692</v>
      </c>
      <c r="B299" s="382"/>
      <c r="C299" s="382"/>
      <c r="D299" s="382"/>
      <c r="E299" s="382"/>
      <c r="F299" s="382"/>
      <c r="G299" s="382"/>
      <c r="H299" s="383"/>
    </row>
    <row r="300" spans="1:8" ht="12.75">
      <c r="A300" s="384" t="s">
        <v>4</v>
      </c>
      <c r="B300" s="385"/>
      <c r="C300" s="385"/>
      <c r="D300" s="385"/>
      <c r="E300" s="385"/>
      <c r="F300" s="385"/>
      <c r="G300" s="385"/>
      <c r="H300" s="385"/>
    </row>
    <row r="301" spans="1:8" ht="29.25" customHeight="1">
      <c r="A301" s="385"/>
      <c r="B301" s="385"/>
      <c r="C301" s="385"/>
      <c r="D301" s="385"/>
      <c r="E301" s="385"/>
      <c r="F301" s="385"/>
      <c r="G301" s="385"/>
      <c r="H301" s="385"/>
    </row>
    <row r="302" spans="1:8" ht="12.75">
      <c r="A302" s="58"/>
      <c r="B302" s="59"/>
      <c r="C302" s="60"/>
      <c r="D302" s="61"/>
      <c r="E302" s="58"/>
      <c r="F302" s="58"/>
      <c r="G302" s="58"/>
      <c r="H302" s="58"/>
    </row>
    <row r="303" spans="1:8" ht="18.75" customHeight="1">
      <c r="A303" s="27" t="s">
        <v>1165</v>
      </c>
      <c r="B303" s="131" t="s">
        <v>365</v>
      </c>
      <c r="C303" s="27" t="s">
        <v>1428</v>
      </c>
      <c r="D303" s="19" t="s">
        <v>1210</v>
      </c>
      <c r="E303" s="40" t="s">
        <v>1415</v>
      </c>
      <c r="F303" s="40" t="s">
        <v>983</v>
      </c>
      <c r="G303" s="40" t="s">
        <v>984</v>
      </c>
      <c r="H303" s="18" t="s">
        <v>1416</v>
      </c>
    </row>
    <row r="304" spans="1:8" ht="18.75" customHeight="1">
      <c r="A304" s="78" t="s">
        <v>1421</v>
      </c>
      <c r="B304" s="140" t="s">
        <v>1422</v>
      </c>
      <c r="C304" s="78"/>
      <c r="D304" s="79" t="s">
        <v>1413</v>
      </c>
      <c r="E304" s="80"/>
      <c r="F304" s="80"/>
      <c r="G304" s="80"/>
      <c r="H304" s="80"/>
    </row>
    <row r="305" spans="1:8" ht="18.75" customHeight="1">
      <c r="A305" s="47" t="s">
        <v>1424</v>
      </c>
      <c r="B305" s="47" t="s">
        <v>1425</v>
      </c>
      <c r="C305" s="25" t="s">
        <v>1426</v>
      </c>
      <c r="D305" s="38" t="s">
        <v>1427</v>
      </c>
      <c r="E305" s="132">
        <f>SUM(E306:E308)</f>
        <v>990469</v>
      </c>
      <c r="F305" s="132">
        <f>SUM(F306:F308)</f>
        <v>1018155</v>
      </c>
      <c r="G305" s="132">
        <f>SUM(G306:G308)</f>
        <v>1112891</v>
      </c>
      <c r="H305" s="132">
        <f aca="true" t="shared" si="11" ref="H305:H312">IF(E305=0,,F305/E305*100)</f>
        <v>102.79524144622397</v>
      </c>
    </row>
    <row r="306" spans="1:8" ht="18.75" customHeight="1">
      <c r="A306" s="32">
        <v>642004</v>
      </c>
      <c r="B306" s="73" t="s">
        <v>1629</v>
      </c>
      <c r="C306" s="32" t="s">
        <v>1639</v>
      </c>
      <c r="D306" s="33" t="s">
        <v>1893</v>
      </c>
      <c r="E306" s="34">
        <v>42134</v>
      </c>
      <c r="F306" s="34">
        <v>48509</v>
      </c>
      <c r="G306" s="34">
        <v>47342</v>
      </c>
      <c r="H306" s="34">
        <f t="shared" si="11"/>
        <v>115.13029857122514</v>
      </c>
    </row>
    <row r="307" spans="1:8" ht="18.75" customHeight="1">
      <c r="A307" s="32">
        <v>642005</v>
      </c>
      <c r="B307" s="73" t="s">
        <v>1507</v>
      </c>
      <c r="C307" s="32" t="s">
        <v>1639</v>
      </c>
      <c r="D307" s="33" t="s">
        <v>1895</v>
      </c>
      <c r="E307" s="34">
        <v>386864</v>
      </c>
      <c r="F307" s="34">
        <v>395558</v>
      </c>
      <c r="G307" s="34">
        <v>434680</v>
      </c>
      <c r="H307" s="34">
        <f t="shared" si="11"/>
        <v>102.24730137722817</v>
      </c>
    </row>
    <row r="308" spans="1:8" ht="18.75" customHeight="1">
      <c r="A308" s="32">
        <v>642005</v>
      </c>
      <c r="B308" s="73" t="s">
        <v>1896</v>
      </c>
      <c r="C308" s="32" t="s">
        <v>1639</v>
      </c>
      <c r="D308" s="33" t="s">
        <v>1894</v>
      </c>
      <c r="E308" s="34">
        <v>561471</v>
      </c>
      <c r="F308" s="34">
        <v>574088</v>
      </c>
      <c r="G308" s="34">
        <v>630869</v>
      </c>
      <c r="H308" s="34">
        <f t="shared" si="11"/>
        <v>102.24713297748235</v>
      </c>
    </row>
    <row r="309" spans="1:8" ht="18.75" customHeight="1">
      <c r="A309" s="47" t="s">
        <v>1084</v>
      </c>
      <c r="B309" s="47" t="s">
        <v>1085</v>
      </c>
      <c r="C309" s="25" t="s">
        <v>1426</v>
      </c>
      <c r="D309" s="17" t="s">
        <v>1704</v>
      </c>
      <c r="E309" s="132">
        <f>SUM(E310:E311)</f>
        <v>0</v>
      </c>
      <c r="F309" s="132">
        <f>SUM(F310:F311)</f>
        <v>0</v>
      </c>
      <c r="G309" s="132">
        <f>SUM(G310:G311)</f>
        <v>0</v>
      </c>
      <c r="H309" s="132">
        <f t="shared" si="11"/>
        <v>0</v>
      </c>
    </row>
    <row r="310" spans="1:8" ht="18.75" customHeight="1">
      <c r="A310" s="32">
        <v>642005</v>
      </c>
      <c r="B310" s="73" t="s">
        <v>1203</v>
      </c>
      <c r="C310" s="32" t="s">
        <v>1639</v>
      </c>
      <c r="D310" s="33" t="s">
        <v>1201</v>
      </c>
      <c r="E310" s="66"/>
      <c r="F310" s="34"/>
      <c r="G310" s="34"/>
      <c r="H310" s="34">
        <f t="shared" si="11"/>
        <v>0</v>
      </c>
    </row>
    <row r="311" spans="1:8" ht="18.75" customHeight="1">
      <c r="A311" s="32">
        <v>642005</v>
      </c>
      <c r="B311" s="73" t="s">
        <v>1204</v>
      </c>
      <c r="C311" s="32" t="s">
        <v>1639</v>
      </c>
      <c r="D311" s="33" t="s">
        <v>1202</v>
      </c>
      <c r="E311" s="66"/>
      <c r="F311" s="34"/>
      <c r="G311" s="34"/>
      <c r="H311" s="34">
        <f t="shared" si="11"/>
        <v>0</v>
      </c>
    </row>
    <row r="312" spans="1:8" ht="18.75" customHeight="1">
      <c r="A312" s="24"/>
      <c r="B312" s="72"/>
      <c r="C312" s="23" t="s">
        <v>1639</v>
      </c>
      <c r="D312" s="48" t="s">
        <v>1417</v>
      </c>
      <c r="E312" s="50">
        <f>SUM(E309,E305)</f>
        <v>990469</v>
      </c>
      <c r="F312" s="50">
        <f>SUM(F309,F305)</f>
        <v>1018155</v>
      </c>
      <c r="G312" s="50">
        <f>SUM(G309,G305)</f>
        <v>1112891</v>
      </c>
      <c r="H312" s="50">
        <f t="shared" si="11"/>
        <v>102.79524144622397</v>
      </c>
    </row>
    <row r="313" spans="1:8" ht="12.75">
      <c r="A313" s="58"/>
      <c r="B313" s="59"/>
      <c r="C313" s="60"/>
      <c r="D313" s="61"/>
      <c r="E313" s="58"/>
      <c r="F313" s="58"/>
      <c r="G313" s="58"/>
      <c r="H313" s="58"/>
    </row>
    <row r="314" spans="1:8" ht="12.75">
      <c r="A314" s="382" t="s">
        <v>1692</v>
      </c>
      <c r="B314" s="382"/>
      <c r="C314" s="382"/>
      <c r="D314" s="382"/>
      <c r="E314" s="382"/>
      <c r="F314" s="382"/>
      <c r="G314" s="382"/>
      <c r="H314" s="383"/>
    </row>
    <row r="315" spans="1:8" ht="12.75">
      <c r="A315" s="384" t="s">
        <v>47</v>
      </c>
      <c r="B315" s="385"/>
      <c r="C315" s="385"/>
      <c r="D315" s="385"/>
      <c r="E315" s="385"/>
      <c r="F315" s="385"/>
      <c r="G315" s="385"/>
      <c r="H315" s="385"/>
    </row>
    <row r="316" spans="1:8" ht="12.75">
      <c r="A316" s="385"/>
      <c r="B316" s="385"/>
      <c r="C316" s="385"/>
      <c r="D316" s="385"/>
      <c r="E316" s="385"/>
      <c r="F316" s="385"/>
      <c r="G316" s="385"/>
      <c r="H316" s="385"/>
    </row>
    <row r="317" spans="1:8" ht="12.75">
      <c r="A317" s="58"/>
      <c r="B317" s="59"/>
      <c r="C317" s="60"/>
      <c r="D317" s="61"/>
      <c r="E317" s="58"/>
      <c r="F317" s="58"/>
      <c r="G317" s="58"/>
      <c r="H317" s="58"/>
    </row>
    <row r="318" spans="1:8" ht="19.5" customHeight="1">
      <c r="A318" s="27" t="s">
        <v>1165</v>
      </c>
      <c r="B318" s="131" t="s">
        <v>366</v>
      </c>
      <c r="C318" s="27" t="s">
        <v>1428</v>
      </c>
      <c r="D318" s="19" t="s">
        <v>1630</v>
      </c>
      <c r="E318" s="40" t="s">
        <v>1415</v>
      </c>
      <c r="F318" s="40" t="s">
        <v>983</v>
      </c>
      <c r="G318" s="40" t="s">
        <v>984</v>
      </c>
      <c r="H318" s="18" t="s">
        <v>1416</v>
      </c>
    </row>
    <row r="319" spans="1:8" ht="19.5" customHeight="1">
      <c r="A319" s="78" t="s">
        <v>1421</v>
      </c>
      <c r="B319" s="140" t="s">
        <v>1422</v>
      </c>
      <c r="C319" s="78"/>
      <c r="D319" s="79" t="s">
        <v>1413</v>
      </c>
      <c r="E319" s="80"/>
      <c r="F319" s="80"/>
      <c r="G319" s="80"/>
      <c r="H319" s="80"/>
    </row>
    <row r="320" spans="1:8" ht="19.5" customHeight="1">
      <c r="A320" s="47" t="s">
        <v>1424</v>
      </c>
      <c r="B320" s="47" t="s">
        <v>1425</v>
      </c>
      <c r="C320" s="25" t="s">
        <v>1426</v>
      </c>
      <c r="D320" s="38" t="s">
        <v>1427</v>
      </c>
      <c r="E320" s="132">
        <f>SUM(E321:E323)</f>
        <v>146324</v>
      </c>
      <c r="F320" s="132">
        <f>SUM(F321:F323)</f>
        <v>146278.02</v>
      </c>
      <c r="G320" s="132">
        <f>SUM(G321:G323)</f>
        <v>158264</v>
      </c>
      <c r="H320" s="132">
        <f aca="true" t="shared" si="12" ref="H320:H335">IF(E320=0,,F320/E320*100)</f>
        <v>99.96857658347228</v>
      </c>
    </row>
    <row r="321" spans="1:8" ht="19.5" customHeight="1">
      <c r="A321" s="68">
        <v>61</v>
      </c>
      <c r="B321" s="73" t="s">
        <v>1631</v>
      </c>
      <c r="C321" s="32" t="s">
        <v>1639</v>
      </c>
      <c r="D321" s="69" t="s">
        <v>1284</v>
      </c>
      <c r="E321" s="34">
        <v>146324</v>
      </c>
      <c r="F321" s="34">
        <v>146278.02</v>
      </c>
      <c r="G321" s="34">
        <v>158264</v>
      </c>
      <c r="H321" s="34">
        <f t="shared" si="12"/>
        <v>99.96857658347228</v>
      </c>
    </row>
    <row r="322" spans="1:8" ht="19.5" customHeight="1">
      <c r="A322" s="65">
        <v>717002</v>
      </c>
      <c r="B322" s="73" t="s">
        <v>1632</v>
      </c>
      <c r="C322" s="65" t="s">
        <v>1639</v>
      </c>
      <c r="D322" s="70" t="s">
        <v>1200</v>
      </c>
      <c r="E322" s="66"/>
      <c r="F322" s="66"/>
      <c r="G322" s="66"/>
      <c r="H322" s="66">
        <f t="shared" si="12"/>
        <v>0</v>
      </c>
    </row>
    <row r="323" spans="1:8" ht="19.5" customHeight="1">
      <c r="A323" s="65">
        <v>717002</v>
      </c>
      <c r="B323" s="73" t="s">
        <v>1633</v>
      </c>
      <c r="C323" s="32" t="s">
        <v>1045</v>
      </c>
      <c r="D323" s="70" t="s">
        <v>851</v>
      </c>
      <c r="E323" s="66"/>
      <c r="F323" s="66"/>
      <c r="G323" s="66"/>
      <c r="H323" s="66">
        <f t="shared" si="12"/>
        <v>0</v>
      </c>
    </row>
    <row r="324" spans="1:8" ht="19.5" customHeight="1">
      <c r="A324" s="47" t="s">
        <v>1084</v>
      </c>
      <c r="B324" s="47" t="s">
        <v>1085</v>
      </c>
      <c r="C324" s="25" t="s">
        <v>1426</v>
      </c>
      <c r="D324" s="17" t="s">
        <v>1704</v>
      </c>
      <c r="E324" s="26">
        <f>SUM(E325:E328)</f>
        <v>300</v>
      </c>
      <c r="F324" s="26">
        <f>SUM(F325:F328)</f>
        <v>769.85</v>
      </c>
      <c r="G324" s="26">
        <f>SUM(G325:G328)</f>
        <v>300</v>
      </c>
      <c r="H324" s="26">
        <f t="shared" si="12"/>
        <v>256.6166666666667</v>
      </c>
    </row>
    <row r="325" spans="1:15" ht="19.5" customHeight="1">
      <c r="A325" s="64" t="s">
        <v>1207</v>
      </c>
      <c r="B325" s="64" t="s">
        <v>871</v>
      </c>
      <c r="C325" s="65" t="s">
        <v>1084</v>
      </c>
      <c r="D325" s="70" t="s">
        <v>1284</v>
      </c>
      <c r="E325" s="66">
        <v>300</v>
      </c>
      <c r="F325" s="66">
        <v>737</v>
      </c>
      <c r="G325" s="66">
        <v>300</v>
      </c>
      <c r="H325" s="66">
        <f t="shared" si="12"/>
        <v>245.66666666666666</v>
      </c>
      <c r="L325" s="234"/>
      <c r="M325" s="234"/>
      <c r="N325" s="234"/>
      <c r="O325" s="234"/>
    </row>
    <row r="326" spans="1:15" ht="19.5" customHeight="1">
      <c r="A326" s="64" t="s">
        <v>1207</v>
      </c>
      <c r="B326" s="64" t="s">
        <v>292</v>
      </c>
      <c r="C326" s="65" t="s">
        <v>1120</v>
      </c>
      <c r="D326" s="70" t="s">
        <v>1284</v>
      </c>
      <c r="E326" s="66"/>
      <c r="F326" s="66"/>
      <c r="G326" s="66"/>
      <c r="H326" s="66">
        <f t="shared" si="12"/>
        <v>0</v>
      </c>
      <c r="L326" s="234"/>
      <c r="M326" s="234"/>
      <c r="N326" s="234"/>
      <c r="O326" s="234"/>
    </row>
    <row r="327" spans="1:15" ht="19.5" customHeight="1">
      <c r="A327" s="64" t="s">
        <v>1207</v>
      </c>
      <c r="B327" s="64" t="s">
        <v>476</v>
      </c>
      <c r="C327" s="65" t="s">
        <v>1451</v>
      </c>
      <c r="D327" s="70" t="s">
        <v>2000</v>
      </c>
      <c r="E327" s="66">
        <v>0</v>
      </c>
      <c r="F327" s="66">
        <v>32.85</v>
      </c>
      <c r="G327" s="66">
        <v>0</v>
      </c>
      <c r="H327" s="66">
        <f t="shared" si="12"/>
        <v>0</v>
      </c>
      <c r="L327" s="234"/>
      <c r="M327" s="234"/>
      <c r="N327" s="234"/>
      <c r="O327" s="234"/>
    </row>
    <row r="328" spans="1:15" ht="19.5" customHeight="1">
      <c r="A328" s="64" t="s">
        <v>1207</v>
      </c>
      <c r="B328" s="64" t="s">
        <v>477</v>
      </c>
      <c r="C328" s="65" t="s">
        <v>1948</v>
      </c>
      <c r="D328" s="70" t="s">
        <v>478</v>
      </c>
      <c r="E328" s="66"/>
      <c r="F328" s="66"/>
      <c r="G328" s="66"/>
      <c r="H328" s="66">
        <f t="shared" si="12"/>
        <v>0</v>
      </c>
      <c r="L328" s="234"/>
      <c r="M328" s="234"/>
      <c r="N328" s="234"/>
      <c r="O328" s="234"/>
    </row>
    <row r="329" spans="1:15" ht="19.5" customHeight="1">
      <c r="A329" s="47" t="s">
        <v>1644</v>
      </c>
      <c r="B329" s="47" t="s">
        <v>1093</v>
      </c>
      <c r="C329" s="25" t="s">
        <v>1426</v>
      </c>
      <c r="D329" s="17" t="s">
        <v>1094</v>
      </c>
      <c r="E329" s="71">
        <f>SUM(E330:E331)</f>
        <v>0</v>
      </c>
      <c r="F329" s="71">
        <f>SUM(F330:F331)</f>
        <v>159.89</v>
      </c>
      <c r="G329" s="71">
        <f>SUM(G330:G331)</f>
        <v>0</v>
      </c>
      <c r="H329" s="236">
        <f t="shared" si="12"/>
        <v>0</v>
      </c>
      <c r="L329" s="234"/>
      <c r="M329" s="234"/>
      <c r="N329" s="234"/>
      <c r="O329" s="234"/>
    </row>
    <row r="330" spans="1:15" ht="19.5" customHeight="1">
      <c r="A330" s="65">
        <v>600</v>
      </c>
      <c r="B330" s="73" t="s">
        <v>291</v>
      </c>
      <c r="C330" s="32" t="s">
        <v>1946</v>
      </c>
      <c r="D330" s="70" t="s">
        <v>478</v>
      </c>
      <c r="E330" s="34">
        <v>0</v>
      </c>
      <c r="F330" s="133">
        <v>159.89</v>
      </c>
      <c r="G330" s="66">
        <v>0</v>
      </c>
      <c r="H330" s="34">
        <f t="shared" si="12"/>
        <v>0</v>
      </c>
      <c r="L330" s="234"/>
      <c r="M330" s="234"/>
      <c r="N330" s="234"/>
      <c r="O330" s="234"/>
    </row>
    <row r="331" spans="1:15" ht="19.5" customHeight="1">
      <c r="A331" s="32">
        <v>601</v>
      </c>
      <c r="B331" s="73" t="s">
        <v>1518</v>
      </c>
      <c r="C331" s="65" t="s">
        <v>1508</v>
      </c>
      <c r="D331" s="70" t="s">
        <v>1999</v>
      </c>
      <c r="E331" s="133"/>
      <c r="F331" s="133"/>
      <c r="G331" s="66"/>
      <c r="H331" s="34">
        <f t="shared" si="12"/>
        <v>0</v>
      </c>
      <c r="L331" s="234"/>
      <c r="M331" s="234"/>
      <c r="N331" s="234"/>
      <c r="O331" s="234"/>
    </row>
    <row r="332" spans="1:8" ht="19.5" customHeight="1">
      <c r="A332" s="47" t="s">
        <v>1096</v>
      </c>
      <c r="B332" s="47" t="s">
        <v>1097</v>
      </c>
      <c r="C332" s="25" t="s">
        <v>1426</v>
      </c>
      <c r="D332" s="17" t="s">
        <v>1098</v>
      </c>
      <c r="E332" s="26">
        <f>SUM(E333:E334)</f>
        <v>38400</v>
      </c>
      <c r="F332" s="26">
        <f>SUM(F333:F334)</f>
        <v>38738.520000000004</v>
      </c>
      <c r="G332" s="26">
        <f>SUM(G333:G334)</f>
        <v>38400</v>
      </c>
      <c r="H332" s="26">
        <f t="shared" si="12"/>
        <v>100.88156250000002</v>
      </c>
    </row>
    <row r="333" spans="1:8" ht="19.5" customHeight="1">
      <c r="A333" s="64" t="s">
        <v>1207</v>
      </c>
      <c r="B333" s="64" t="s">
        <v>852</v>
      </c>
      <c r="C333" s="65" t="s">
        <v>194</v>
      </c>
      <c r="D333" s="70" t="s">
        <v>1284</v>
      </c>
      <c r="E333" s="133">
        <v>9300</v>
      </c>
      <c r="F333" s="133">
        <v>9743.5</v>
      </c>
      <c r="G333" s="133">
        <v>9300</v>
      </c>
      <c r="H333" s="66">
        <f t="shared" si="12"/>
        <v>104.76881720430107</v>
      </c>
    </row>
    <row r="334" spans="1:8" ht="19.5" customHeight="1">
      <c r="A334" s="64" t="s">
        <v>1207</v>
      </c>
      <c r="B334" s="64" t="s">
        <v>853</v>
      </c>
      <c r="C334" s="65" t="s">
        <v>1100</v>
      </c>
      <c r="D334" s="70" t="s">
        <v>1284</v>
      </c>
      <c r="E334" s="133">
        <v>29100</v>
      </c>
      <c r="F334" s="133">
        <v>28995.02</v>
      </c>
      <c r="G334" s="133">
        <v>29100</v>
      </c>
      <c r="H334" s="66">
        <f t="shared" si="12"/>
        <v>99.6392439862543</v>
      </c>
    </row>
    <row r="335" spans="1:8" ht="19.5" customHeight="1">
      <c r="A335" s="24"/>
      <c r="B335" s="72"/>
      <c r="C335" s="23" t="s">
        <v>1639</v>
      </c>
      <c r="D335" s="48" t="s">
        <v>1417</v>
      </c>
      <c r="E335" s="50">
        <f>SUM(E332,E324,E320,E329)</f>
        <v>185024</v>
      </c>
      <c r="F335" s="50">
        <f>SUM(F332,F324,F320,F329)</f>
        <v>185946.28</v>
      </c>
      <c r="G335" s="50">
        <f>SUM(G332,G324,G320,G329)</f>
        <v>196964</v>
      </c>
      <c r="H335" s="50">
        <f t="shared" si="12"/>
        <v>100.49846506399169</v>
      </c>
    </row>
    <row r="336" spans="1:12" ht="12.75">
      <c r="A336" s="251"/>
      <c r="B336" s="252"/>
      <c r="C336" s="253"/>
      <c r="D336" s="254"/>
      <c r="E336" s="247"/>
      <c r="F336" s="247"/>
      <c r="G336" s="247"/>
      <c r="H336" s="247"/>
      <c r="J336" s="234"/>
      <c r="L336" s="235"/>
    </row>
    <row r="337" spans="1:8" ht="12.75">
      <c r="A337" s="382" t="s">
        <v>1692</v>
      </c>
      <c r="B337" s="382"/>
      <c r="C337" s="382"/>
      <c r="D337" s="382"/>
      <c r="E337" s="382"/>
      <c r="F337" s="382"/>
      <c r="G337" s="382"/>
      <c r="H337" s="383"/>
    </row>
    <row r="338" spans="1:8" ht="45.75" customHeight="1">
      <c r="A338" s="384" t="s">
        <v>5</v>
      </c>
      <c r="B338" s="385"/>
      <c r="C338" s="385"/>
      <c r="D338" s="385"/>
      <c r="E338" s="385"/>
      <c r="F338" s="385"/>
      <c r="G338" s="385"/>
      <c r="H338" s="385"/>
    </row>
    <row r="339" spans="1:8" ht="12.75">
      <c r="A339" s="385"/>
      <c r="B339" s="385"/>
      <c r="C339" s="385"/>
      <c r="D339" s="385"/>
      <c r="E339" s="385"/>
      <c r="F339" s="385"/>
      <c r="G339" s="385"/>
      <c r="H339" s="385"/>
    </row>
    <row r="340" spans="1:8" ht="12.75">
      <c r="A340" s="58"/>
      <c r="B340" s="59"/>
      <c r="C340" s="60"/>
      <c r="D340" s="61"/>
      <c r="E340" s="58"/>
      <c r="F340" s="58"/>
      <c r="G340" s="58"/>
      <c r="H340" s="58"/>
    </row>
    <row r="341" spans="1:8" ht="20.25" customHeight="1">
      <c r="A341" s="27" t="s">
        <v>1205</v>
      </c>
      <c r="B341" s="131" t="s">
        <v>367</v>
      </c>
      <c r="C341" s="27" t="s">
        <v>1428</v>
      </c>
      <c r="D341" s="19" t="s">
        <v>1212</v>
      </c>
      <c r="E341" s="40" t="s">
        <v>1415</v>
      </c>
      <c r="F341" s="40" t="s">
        <v>983</v>
      </c>
      <c r="G341" s="40" t="s">
        <v>984</v>
      </c>
      <c r="H341" s="18" t="s">
        <v>1416</v>
      </c>
    </row>
    <row r="342" spans="1:8" ht="20.25" customHeight="1">
      <c r="A342" s="78" t="s">
        <v>1421</v>
      </c>
      <c r="B342" s="140" t="s">
        <v>1422</v>
      </c>
      <c r="C342" s="78"/>
      <c r="D342" s="79" t="s">
        <v>1413</v>
      </c>
      <c r="E342" s="80"/>
      <c r="F342" s="80"/>
      <c r="G342" s="80"/>
      <c r="H342" s="80"/>
    </row>
    <row r="343" spans="1:8" ht="20.25" customHeight="1">
      <c r="A343" s="47" t="s">
        <v>1424</v>
      </c>
      <c r="B343" s="47" t="s">
        <v>1425</v>
      </c>
      <c r="C343" s="25" t="s">
        <v>1426</v>
      </c>
      <c r="D343" s="38" t="s">
        <v>1427</v>
      </c>
      <c r="E343" s="132">
        <f>SUM(E344:E349)</f>
        <v>385671</v>
      </c>
      <c r="F343" s="132">
        <f>SUM(F344:F349)</f>
        <v>397439</v>
      </c>
      <c r="G343" s="132">
        <f>SUM(G344:G349)</f>
        <v>391461</v>
      </c>
      <c r="H343" s="132">
        <f aca="true" t="shared" si="13" ref="H343:H354">IF(E343=0,,F343/E343*100)</f>
        <v>103.0513053872342</v>
      </c>
    </row>
    <row r="344" spans="1:8" ht="20.25" customHeight="1">
      <c r="A344" s="32">
        <v>642</v>
      </c>
      <c r="B344" s="73" t="s">
        <v>1634</v>
      </c>
      <c r="C344" s="32" t="s">
        <v>1639</v>
      </c>
      <c r="D344" s="33" t="s">
        <v>1928</v>
      </c>
      <c r="E344" s="34"/>
      <c r="F344" s="34"/>
      <c r="G344" s="34"/>
      <c r="H344" s="34">
        <f t="shared" si="13"/>
        <v>0</v>
      </c>
    </row>
    <row r="345" spans="1:8" ht="20.25" customHeight="1">
      <c r="A345" s="32">
        <v>600</v>
      </c>
      <c r="B345" s="73" t="s">
        <v>1635</v>
      </c>
      <c r="C345" s="32" t="s">
        <v>1639</v>
      </c>
      <c r="D345" s="33" t="s">
        <v>713</v>
      </c>
      <c r="E345" s="34">
        <v>65310</v>
      </c>
      <c r="F345" s="34">
        <v>66778</v>
      </c>
      <c r="G345" s="34">
        <v>46710</v>
      </c>
      <c r="H345" s="34">
        <f t="shared" si="13"/>
        <v>102.24774154034604</v>
      </c>
    </row>
    <row r="346" spans="1:8" ht="20.25" customHeight="1">
      <c r="A346" s="32">
        <v>600</v>
      </c>
      <c r="B346" s="73" t="s">
        <v>479</v>
      </c>
      <c r="C346" s="32" t="s">
        <v>1639</v>
      </c>
      <c r="D346" s="33" t="s">
        <v>714</v>
      </c>
      <c r="E346" s="34">
        <v>55105</v>
      </c>
      <c r="F346" s="34">
        <v>56344</v>
      </c>
      <c r="G346" s="34">
        <v>46710</v>
      </c>
      <c r="H346" s="34">
        <f t="shared" si="13"/>
        <v>102.24843480627892</v>
      </c>
    </row>
    <row r="347" spans="1:8" ht="20.25" customHeight="1">
      <c r="A347" s="32">
        <v>640</v>
      </c>
      <c r="B347" s="73" t="s">
        <v>481</v>
      </c>
      <c r="C347" s="32" t="s">
        <v>1639</v>
      </c>
      <c r="D347" s="69" t="s">
        <v>715</v>
      </c>
      <c r="E347" s="34">
        <v>128000</v>
      </c>
      <c r="F347" s="34">
        <v>132372</v>
      </c>
      <c r="G347" s="34">
        <v>143821</v>
      </c>
      <c r="H347" s="34">
        <f t="shared" si="13"/>
        <v>103.415625</v>
      </c>
    </row>
    <row r="348" spans="1:8" ht="20.25" customHeight="1">
      <c r="A348" s="32">
        <v>640</v>
      </c>
      <c r="B348" s="73" t="s">
        <v>482</v>
      </c>
      <c r="C348" s="32" t="s">
        <v>1639</v>
      </c>
      <c r="D348" s="69" t="s">
        <v>716</v>
      </c>
      <c r="E348" s="34">
        <v>137256</v>
      </c>
      <c r="F348" s="34">
        <v>141945</v>
      </c>
      <c r="G348" s="34">
        <v>154220</v>
      </c>
      <c r="H348" s="34">
        <f t="shared" si="13"/>
        <v>103.41624409861865</v>
      </c>
    </row>
    <row r="349" spans="1:8" ht="20.25" customHeight="1">
      <c r="A349" s="32"/>
      <c r="B349" s="73" t="s">
        <v>483</v>
      </c>
      <c r="C349" s="32" t="s">
        <v>1639</v>
      </c>
      <c r="D349" s="69"/>
      <c r="E349" s="34"/>
      <c r="F349" s="34"/>
      <c r="G349" s="34"/>
      <c r="H349" s="34">
        <f t="shared" si="13"/>
        <v>0</v>
      </c>
    </row>
    <row r="350" spans="1:8" ht="20.25" customHeight="1">
      <c r="A350" s="47" t="s">
        <v>1084</v>
      </c>
      <c r="B350" s="47" t="s">
        <v>1085</v>
      </c>
      <c r="C350" s="25" t="s">
        <v>1426</v>
      </c>
      <c r="D350" s="17" t="s">
        <v>1704</v>
      </c>
      <c r="E350" s="26">
        <f>SUM(E351:E353)</f>
        <v>0</v>
      </c>
      <c r="F350" s="26">
        <f>SUM(F351:F353)</f>
        <v>0</v>
      </c>
      <c r="G350" s="26">
        <f>SUM(G351:G353)</f>
        <v>0</v>
      </c>
      <c r="H350" s="26">
        <f t="shared" si="13"/>
        <v>0</v>
      </c>
    </row>
    <row r="351" spans="1:8" ht="20.25" customHeight="1">
      <c r="A351" s="32">
        <v>642</v>
      </c>
      <c r="B351" s="73" t="s">
        <v>1636</v>
      </c>
      <c r="C351" s="32" t="s">
        <v>1639</v>
      </c>
      <c r="D351" s="33" t="s">
        <v>1199</v>
      </c>
      <c r="E351" s="34"/>
      <c r="F351" s="34"/>
      <c r="G351" s="66"/>
      <c r="H351" s="133">
        <f t="shared" si="13"/>
        <v>0</v>
      </c>
    </row>
    <row r="352" spans="1:8" ht="20.25" customHeight="1">
      <c r="A352" s="32">
        <v>637</v>
      </c>
      <c r="B352" s="73" t="s">
        <v>1637</v>
      </c>
      <c r="C352" s="32" t="s">
        <v>1639</v>
      </c>
      <c r="D352" s="70" t="s">
        <v>854</v>
      </c>
      <c r="E352" s="66"/>
      <c r="F352" s="66"/>
      <c r="G352" s="66"/>
      <c r="H352" s="133">
        <f t="shared" si="13"/>
        <v>0</v>
      </c>
    </row>
    <row r="353" spans="1:8" ht="20.25" customHeight="1">
      <c r="A353" s="32">
        <v>637</v>
      </c>
      <c r="B353" s="73" t="s">
        <v>855</v>
      </c>
      <c r="C353" s="32" t="s">
        <v>1639</v>
      </c>
      <c r="D353" s="33" t="s">
        <v>480</v>
      </c>
      <c r="E353" s="34"/>
      <c r="F353" s="34"/>
      <c r="G353" s="66"/>
      <c r="H353" s="133">
        <f t="shared" si="13"/>
        <v>0</v>
      </c>
    </row>
    <row r="354" spans="1:8" ht="20.25" customHeight="1">
      <c r="A354" s="24"/>
      <c r="B354" s="72"/>
      <c r="C354" s="23" t="s">
        <v>1639</v>
      </c>
      <c r="D354" s="48" t="s">
        <v>1417</v>
      </c>
      <c r="E354" s="50">
        <f>SUM(E350,E343)</f>
        <v>385671</v>
      </c>
      <c r="F354" s="50">
        <f>SUM(F350,F343)</f>
        <v>397439</v>
      </c>
      <c r="G354" s="50">
        <f>SUM(G350,G343)</f>
        <v>391461</v>
      </c>
      <c r="H354" s="50">
        <f t="shared" si="13"/>
        <v>103.0513053872342</v>
      </c>
    </row>
    <row r="355" spans="1:8" ht="12.75">
      <c r="A355" s="58"/>
      <c r="B355" s="59"/>
      <c r="C355" s="60"/>
      <c r="D355" s="61"/>
      <c r="E355" s="58"/>
      <c r="F355" s="58"/>
      <c r="G355" s="58"/>
      <c r="H355" s="58"/>
    </row>
    <row r="356" spans="1:8" ht="12.75">
      <c r="A356" s="382" t="s">
        <v>1692</v>
      </c>
      <c r="B356" s="382"/>
      <c r="C356" s="382"/>
      <c r="D356" s="382"/>
      <c r="E356" s="382"/>
      <c r="F356" s="382"/>
      <c r="G356" s="382"/>
      <c r="H356" s="383"/>
    </row>
    <row r="357" spans="1:8" ht="12.75">
      <c r="A357" s="384" t="s">
        <v>48</v>
      </c>
      <c r="B357" s="385"/>
      <c r="C357" s="385"/>
      <c r="D357" s="385"/>
      <c r="E357" s="385"/>
      <c r="F357" s="385"/>
      <c r="G357" s="385"/>
      <c r="H357" s="385"/>
    </row>
    <row r="358" spans="1:8" ht="12.75">
      <c r="A358" s="385"/>
      <c r="B358" s="385"/>
      <c r="C358" s="385"/>
      <c r="D358" s="385"/>
      <c r="E358" s="385"/>
      <c r="F358" s="385"/>
      <c r="G358" s="385"/>
      <c r="H358" s="385"/>
    </row>
    <row r="359" spans="1:8" ht="12.75">
      <c r="A359" s="58"/>
      <c r="B359" s="59"/>
      <c r="C359" s="60"/>
      <c r="D359" s="61"/>
      <c r="E359" s="58"/>
      <c r="F359" s="58"/>
      <c r="G359" s="58"/>
      <c r="H359" s="58"/>
    </row>
    <row r="361" spans="1:8" ht="21.75" customHeight="1">
      <c r="A361" s="425" t="s">
        <v>937</v>
      </c>
      <c r="B361" s="425"/>
      <c r="C361" s="425"/>
      <c r="D361" s="425"/>
      <c r="E361" s="410">
        <v>2019</v>
      </c>
      <c r="F361" s="410"/>
      <c r="G361" s="410"/>
      <c r="H361" s="411"/>
    </row>
    <row r="362" spans="1:8" ht="21.75" customHeight="1">
      <c r="A362" s="86" t="s">
        <v>1421</v>
      </c>
      <c r="B362" s="37" t="s">
        <v>1422</v>
      </c>
      <c r="C362" s="14" t="s">
        <v>1423</v>
      </c>
      <c r="D362" s="15" t="s">
        <v>1413</v>
      </c>
      <c r="E362" s="86" t="s">
        <v>1284</v>
      </c>
      <c r="F362" s="86" t="s">
        <v>1285</v>
      </c>
      <c r="G362" s="86" t="s">
        <v>1420</v>
      </c>
      <c r="H362" s="86" t="s">
        <v>1417</v>
      </c>
    </row>
    <row r="363" spans="1:8" ht="21.75" customHeight="1">
      <c r="A363" s="106" t="s">
        <v>1288</v>
      </c>
      <c r="B363" s="401" t="s">
        <v>1335</v>
      </c>
      <c r="C363" s="404" t="s">
        <v>1428</v>
      </c>
      <c r="D363" s="407" t="s">
        <v>368</v>
      </c>
      <c r="E363" s="107">
        <f>SUM(E15:E20,E24,E30,E27,E25,E31,E28)</f>
        <v>207749</v>
      </c>
      <c r="F363" s="107">
        <f>SUM(E21:E22)</f>
        <v>0</v>
      </c>
      <c r="G363" s="107"/>
      <c r="H363" s="107">
        <f>SUM(E363:G363)</f>
        <v>207749</v>
      </c>
    </row>
    <row r="364" spans="1:8" ht="21.75" customHeight="1">
      <c r="A364" s="106" t="s">
        <v>1290</v>
      </c>
      <c r="B364" s="402"/>
      <c r="C364" s="405"/>
      <c r="D364" s="408"/>
      <c r="E364" s="110">
        <f>SUM(F15:F20,F24,F30,F27,F25,F31,F28)</f>
        <v>235336.67</v>
      </c>
      <c r="F364" s="110">
        <f>SUM(F21:F22)</f>
        <v>0</v>
      </c>
      <c r="G364" s="110"/>
      <c r="H364" s="107">
        <f>SUM(E364:G364)</f>
        <v>235336.67</v>
      </c>
    </row>
    <row r="365" spans="1:8" ht="21.75" customHeight="1">
      <c r="A365" s="106" t="s">
        <v>1291</v>
      </c>
      <c r="B365" s="403"/>
      <c r="C365" s="406"/>
      <c r="D365" s="409"/>
      <c r="E365" s="110">
        <f>IF(E364=0,,E364/E363*100)</f>
        <v>113.27932745765324</v>
      </c>
      <c r="F365" s="110">
        <f>IF(F363=0,,F364/F363*100)</f>
        <v>0</v>
      </c>
      <c r="G365" s="110">
        <f>IF(G364=0,,G364/G363*100)</f>
        <v>0</v>
      </c>
      <c r="H365" s="110">
        <f>IF(H364=0,,H364/H363*100)</f>
        <v>113.27932745765324</v>
      </c>
    </row>
    <row r="366" spans="1:8" ht="21.75" customHeight="1">
      <c r="A366" s="106" t="s">
        <v>1288</v>
      </c>
      <c r="B366" s="401" t="s">
        <v>355</v>
      </c>
      <c r="C366" s="404" t="s">
        <v>1428</v>
      </c>
      <c r="D366" s="407" t="s">
        <v>971</v>
      </c>
      <c r="E366" s="107">
        <f>SUM(E41:E45,E47,E53,E50,E48,E54)</f>
        <v>195087</v>
      </c>
      <c r="F366" s="107"/>
      <c r="G366" s="107"/>
      <c r="H366" s="107">
        <f>SUM(E366:G366)</f>
        <v>195087</v>
      </c>
    </row>
    <row r="367" spans="1:8" ht="21.75" customHeight="1">
      <c r="A367" s="106" t="s">
        <v>1290</v>
      </c>
      <c r="B367" s="402"/>
      <c r="C367" s="405"/>
      <c r="D367" s="408"/>
      <c r="E367" s="110">
        <f>SUM(F41:F45,F47,F53,F50,F48,F54)</f>
        <v>204271.97</v>
      </c>
      <c r="F367" s="110"/>
      <c r="G367" s="110"/>
      <c r="H367" s="107">
        <f>SUM(E367:G367)</f>
        <v>204271.97</v>
      </c>
    </row>
    <row r="368" spans="1:8" ht="21.75" customHeight="1">
      <c r="A368" s="106" t="s">
        <v>1291</v>
      </c>
      <c r="B368" s="403"/>
      <c r="C368" s="406"/>
      <c r="D368" s="409"/>
      <c r="E368" s="110">
        <f>IF(E367=0,,E367/E366*100)</f>
        <v>104.70814047066182</v>
      </c>
      <c r="F368" s="110">
        <f>IF(F366=0,,F367/F366*100)</f>
        <v>0</v>
      </c>
      <c r="G368" s="110">
        <f>IF(G367=0,,G367/G366*100)</f>
        <v>0</v>
      </c>
      <c r="H368" s="110">
        <f>IF(H367=0,,H367/H366*100)</f>
        <v>104.70814047066182</v>
      </c>
    </row>
    <row r="369" spans="1:8" ht="21.75" customHeight="1">
      <c r="A369" s="106" t="s">
        <v>1288</v>
      </c>
      <c r="B369" s="401" t="s">
        <v>356</v>
      </c>
      <c r="C369" s="404" t="s">
        <v>1428</v>
      </c>
      <c r="D369" s="407" t="s">
        <v>975</v>
      </c>
      <c r="E369" s="107">
        <f>SUM(E64:E69,E73:E73,E76,E79,E77,E74,E80)</f>
        <v>303125</v>
      </c>
      <c r="F369" s="107">
        <f>SUM(E70:E71)</f>
        <v>72200</v>
      </c>
      <c r="G369" s="107"/>
      <c r="H369" s="107">
        <f>SUM(E369:G369)</f>
        <v>375325</v>
      </c>
    </row>
    <row r="370" spans="1:8" ht="21.75" customHeight="1">
      <c r="A370" s="106" t="s">
        <v>1290</v>
      </c>
      <c r="B370" s="402"/>
      <c r="C370" s="405"/>
      <c r="D370" s="408"/>
      <c r="E370" s="110">
        <f>SUM(F79,F76,F73:F73,F64:F69,F77,F74,F80)</f>
        <v>302827.86000000004</v>
      </c>
      <c r="F370" s="110">
        <f>SUM(F70:F71)</f>
        <v>78300</v>
      </c>
      <c r="G370" s="110"/>
      <c r="H370" s="107">
        <f>SUM(E370:G370)</f>
        <v>381127.86000000004</v>
      </c>
    </row>
    <row r="371" spans="1:8" ht="21.75" customHeight="1">
      <c r="A371" s="106" t="s">
        <v>1291</v>
      </c>
      <c r="B371" s="403"/>
      <c r="C371" s="406"/>
      <c r="D371" s="409"/>
      <c r="E371" s="110">
        <f>IF(E369=0,,E370/E369*100)</f>
        <v>99.9019744329897</v>
      </c>
      <c r="F371" s="110">
        <f>IF(F369=0,,F370/F369*100)</f>
        <v>108.44875346260388</v>
      </c>
      <c r="G371" s="110">
        <f>IF(G369=0,,G370/G369*100)</f>
        <v>0</v>
      </c>
      <c r="H371" s="110">
        <f>IF(H370=0,,H370/H369*100)</f>
        <v>101.54608938919606</v>
      </c>
    </row>
    <row r="372" spans="1:8" ht="21.75" customHeight="1">
      <c r="A372" s="106" t="s">
        <v>1288</v>
      </c>
      <c r="B372" s="401" t="s">
        <v>357</v>
      </c>
      <c r="C372" s="404" t="s">
        <v>1428</v>
      </c>
      <c r="D372" s="407" t="s">
        <v>972</v>
      </c>
      <c r="E372" s="107">
        <f>SUM(E90:E95,E99:E110,E119:E122)</f>
        <v>762564</v>
      </c>
      <c r="F372" s="107">
        <f>SUM(E97,E111,E96)</f>
        <v>290028</v>
      </c>
      <c r="G372" s="107"/>
      <c r="H372" s="107">
        <f>SUM(E372:G372)</f>
        <v>1052592</v>
      </c>
    </row>
    <row r="373" spans="1:8" ht="21.75" customHeight="1">
      <c r="A373" s="106" t="s">
        <v>1290</v>
      </c>
      <c r="B373" s="402"/>
      <c r="C373" s="405"/>
      <c r="D373" s="408"/>
      <c r="E373" s="110">
        <f>SUM(F119:F122,F99:F110,F90:F95,F113)</f>
        <v>857095.5800000001</v>
      </c>
      <c r="F373" s="110">
        <f>SUM(F97,F111,F96)</f>
        <v>122354.17000000001</v>
      </c>
      <c r="G373" s="110"/>
      <c r="H373" s="107">
        <f>SUM(E373:G373)</f>
        <v>979449.7500000001</v>
      </c>
    </row>
    <row r="374" spans="1:8" ht="21.75" customHeight="1">
      <c r="A374" s="106" t="s">
        <v>1291</v>
      </c>
      <c r="B374" s="403"/>
      <c r="C374" s="406"/>
      <c r="D374" s="409"/>
      <c r="E374" s="110">
        <f>IF(E372=0,,E373/E372*100)</f>
        <v>112.39654376550689</v>
      </c>
      <c r="F374" s="110">
        <f>IF(F372=0,,F373/F372*100)</f>
        <v>42.18701987394321</v>
      </c>
      <c r="G374" s="110">
        <f>IF(G372=0,,G373/G372*100)</f>
        <v>0</v>
      </c>
      <c r="H374" s="110">
        <f>IF(H373=0,,H373/H372*100)</f>
        <v>93.0512249760591</v>
      </c>
    </row>
    <row r="375" spans="1:8" ht="21.75" customHeight="1">
      <c r="A375" s="106" t="s">
        <v>1288</v>
      </c>
      <c r="B375" s="401" t="s">
        <v>358</v>
      </c>
      <c r="C375" s="404" t="s">
        <v>1428</v>
      </c>
      <c r="D375" s="407" t="s">
        <v>973</v>
      </c>
      <c r="E375" s="107">
        <f>SUM(E145,E142,E132:E140,E146)</f>
        <v>46187</v>
      </c>
      <c r="F375" s="107"/>
      <c r="G375" s="107"/>
      <c r="H375" s="107">
        <f>SUM(E375:G375)</f>
        <v>46187</v>
      </c>
    </row>
    <row r="376" spans="1:8" ht="21.75" customHeight="1">
      <c r="A376" s="106" t="s">
        <v>1290</v>
      </c>
      <c r="B376" s="402"/>
      <c r="C376" s="405"/>
      <c r="D376" s="408"/>
      <c r="E376" s="110">
        <f>SUM(F132:F140,F142,F145,F146)</f>
        <v>42522</v>
      </c>
      <c r="F376" s="110"/>
      <c r="G376" s="110"/>
      <c r="H376" s="107">
        <f>SUM(E376:G376)</f>
        <v>42522</v>
      </c>
    </row>
    <row r="377" spans="1:8" ht="21.75" customHeight="1">
      <c r="A377" s="106" t="s">
        <v>1291</v>
      </c>
      <c r="B377" s="403"/>
      <c r="C377" s="406"/>
      <c r="D377" s="409"/>
      <c r="E377" s="110">
        <f>IF(E376=0,,E376/E375*100)</f>
        <v>92.06486673739363</v>
      </c>
      <c r="F377" s="110">
        <f>IF(F375=0,,F376/F375*100)</f>
        <v>0</v>
      </c>
      <c r="G377" s="110">
        <f>IF(G376=0,,G376/G375*100)</f>
        <v>0</v>
      </c>
      <c r="H377" s="110">
        <f>IF(H376=0,,H376/H375*100)</f>
        <v>92.06486673739363</v>
      </c>
    </row>
    <row r="378" spans="1:8" ht="21.75" customHeight="1">
      <c r="A378" s="106" t="s">
        <v>1288</v>
      </c>
      <c r="B378" s="401" t="s">
        <v>359</v>
      </c>
      <c r="C378" s="404" t="s">
        <v>1428</v>
      </c>
      <c r="D378" s="407" t="s">
        <v>974</v>
      </c>
      <c r="E378" s="107">
        <f>SUM(E156:E164,E176:E178,E167,E170)</f>
        <v>165512</v>
      </c>
      <c r="F378" s="107">
        <f>SUM(E165)</f>
        <v>0</v>
      </c>
      <c r="G378" s="107"/>
      <c r="H378" s="107">
        <f>SUM(E378:G378)</f>
        <v>165512</v>
      </c>
    </row>
    <row r="379" spans="1:8" ht="21.75" customHeight="1">
      <c r="A379" s="106" t="s">
        <v>1290</v>
      </c>
      <c r="B379" s="402"/>
      <c r="C379" s="405"/>
      <c r="D379" s="408"/>
      <c r="E379" s="110">
        <f>SUM(F176:F178,F156:F164,F167,F170)</f>
        <v>187546.87000000002</v>
      </c>
      <c r="F379" s="110">
        <f>SUM(F165)</f>
        <v>0</v>
      </c>
      <c r="G379" s="110"/>
      <c r="H379" s="107">
        <f>SUM(E379:G379)</f>
        <v>187546.87000000002</v>
      </c>
    </row>
    <row r="380" spans="1:8" ht="21.75" customHeight="1">
      <c r="A380" s="106" t="s">
        <v>1291</v>
      </c>
      <c r="B380" s="403"/>
      <c r="C380" s="406"/>
      <c r="D380" s="409"/>
      <c r="E380" s="110">
        <f>IF(E378=0,,E379/E378*100)</f>
        <v>113.31315554159215</v>
      </c>
      <c r="F380" s="110">
        <f>IF(F378=0,,F379/F378*100)</f>
        <v>0</v>
      </c>
      <c r="G380" s="110">
        <f>IF(G379=0,,G379/G378*100)</f>
        <v>0</v>
      </c>
      <c r="H380" s="110">
        <f>IF(H378=0,,H379/H378*100)</f>
        <v>113.31315554159215</v>
      </c>
    </row>
    <row r="381" spans="1:8" ht="21.75" customHeight="1">
      <c r="A381" s="106" t="s">
        <v>1288</v>
      </c>
      <c r="B381" s="401" t="s">
        <v>360</v>
      </c>
      <c r="C381" s="404" t="s">
        <v>1428</v>
      </c>
      <c r="D381" s="407" t="s">
        <v>976</v>
      </c>
      <c r="E381" s="107">
        <f>SUM(E188:E193,E195:E211,E214,E220:E222)</f>
        <v>807960</v>
      </c>
      <c r="F381" s="107">
        <f>SUM(E212,E215)</f>
        <v>140000</v>
      </c>
      <c r="G381" s="107"/>
      <c r="H381" s="107">
        <f>SUM(E381:G381)</f>
        <v>947960</v>
      </c>
    </row>
    <row r="382" spans="1:8" ht="21.75" customHeight="1">
      <c r="A382" s="106" t="s">
        <v>1290</v>
      </c>
      <c r="B382" s="402"/>
      <c r="C382" s="405"/>
      <c r="D382" s="408"/>
      <c r="E382" s="110">
        <f>SUM(F188:F193,F195:F211,F214,F220:F222)</f>
        <v>829736.9999999999</v>
      </c>
      <c r="F382" s="110">
        <f>SUM(F212,F215)</f>
        <v>0</v>
      </c>
      <c r="G382" s="110"/>
      <c r="H382" s="107">
        <f>SUM(E382:G382)</f>
        <v>829736.9999999999</v>
      </c>
    </row>
    <row r="383" spans="1:8" ht="21.75" customHeight="1">
      <c r="A383" s="106" t="s">
        <v>1291</v>
      </c>
      <c r="B383" s="403"/>
      <c r="C383" s="406"/>
      <c r="D383" s="409"/>
      <c r="E383" s="110">
        <f>IF(E382=0,,E382/E381*100)</f>
        <v>102.69530669835139</v>
      </c>
      <c r="F383" s="110">
        <f>IF(F381=0,,F382/F381*100)</f>
        <v>0</v>
      </c>
      <c r="G383" s="110">
        <f>IF(G381=0,,G382/G381*100)</f>
        <v>0</v>
      </c>
      <c r="H383" s="110">
        <f>IF(H382=0,,H382/H381*100)</f>
        <v>87.52869319380562</v>
      </c>
    </row>
    <row r="384" spans="1:8" ht="21.75" customHeight="1">
      <c r="A384" s="106" t="s">
        <v>1288</v>
      </c>
      <c r="B384" s="401" t="s">
        <v>361</v>
      </c>
      <c r="C384" s="404" t="s">
        <v>1428</v>
      </c>
      <c r="D384" s="407" t="s">
        <v>977</v>
      </c>
      <c r="E384" s="107">
        <f>SUM(E244,E242,E232:E240)</f>
        <v>35704</v>
      </c>
      <c r="F384" s="107"/>
      <c r="G384" s="107"/>
      <c r="H384" s="107">
        <f>SUM(E384:G384)</f>
        <v>35704</v>
      </c>
    </row>
    <row r="385" spans="1:8" ht="21.75" customHeight="1">
      <c r="A385" s="106" t="s">
        <v>1290</v>
      </c>
      <c r="B385" s="402"/>
      <c r="C385" s="405"/>
      <c r="D385" s="408"/>
      <c r="E385" s="110">
        <f>SUM(F244,F242,F232:F240)</f>
        <v>35417.979999999996</v>
      </c>
      <c r="F385" s="110"/>
      <c r="G385" s="110"/>
      <c r="H385" s="107">
        <f>SUM(E385:G385)</f>
        <v>35417.979999999996</v>
      </c>
    </row>
    <row r="386" spans="1:8" ht="21.75" customHeight="1">
      <c r="A386" s="106" t="s">
        <v>1291</v>
      </c>
      <c r="B386" s="403"/>
      <c r="C386" s="406"/>
      <c r="D386" s="409"/>
      <c r="E386" s="110">
        <f>IF(E385=0,,E385/E384*100)</f>
        <v>99.19891328702666</v>
      </c>
      <c r="F386" s="110">
        <f>IF(F384=0,,F385/F384*100)</f>
        <v>0</v>
      </c>
      <c r="G386" s="110">
        <f>IF(G385=0,,G385/G384*100)</f>
        <v>0</v>
      </c>
      <c r="H386" s="110">
        <f>IF(H385=0,,H385/H384*100)</f>
        <v>99.19891328702666</v>
      </c>
    </row>
    <row r="387" spans="1:8" ht="21.75" customHeight="1">
      <c r="A387" s="106" t="s">
        <v>1288</v>
      </c>
      <c r="B387" s="401" t="s">
        <v>362</v>
      </c>
      <c r="C387" s="404" t="s">
        <v>1428</v>
      </c>
      <c r="D387" s="407" t="s">
        <v>978</v>
      </c>
      <c r="E387" s="107">
        <f>SUM(E267,E265,E254:E262)</f>
        <v>287100</v>
      </c>
      <c r="F387" s="107">
        <f>SUM(E263)</f>
        <v>0</v>
      </c>
      <c r="G387" s="107"/>
      <c r="H387" s="107">
        <f>SUM(E387:G387)</f>
        <v>287100</v>
      </c>
    </row>
    <row r="388" spans="1:8" ht="21.75" customHeight="1">
      <c r="A388" s="106" t="s">
        <v>1290</v>
      </c>
      <c r="B388" s="402"/>
      <c r="C388" s="405"/>
      <c r="D388" s="408"/>
      <c r="E388" s="110">
        <f>SUM(F267,F265,F254:F262)</f>
        <v>361886.23</v>
      </c>
      <c r="F388" s="110">
        <f>SUM(F263)</f>
        <v>13386</v>
      </c>
      <c r="G388" s="110"/>
      <c r="H388" s="107">
        <f>SUM(E388:G388)</f>
        <v>375272.23</v>
      </c>
    </row>
    <row r="389" spans="1:8" ht="21.75" customHeight="1">
      <c r="A389" s="106" t="s">
        <v>1291</v>
      </c>
      <c r="B389" s="403"/>
      <c r="C389" s="406"/>
      <c r="D389" s="409"/>
      <c r="E389" s="110">
        <f>IF(E388=0,,E388/E387*100)</f>
        <v>126.04884360849877</v>
      </c>
      <c r="F389" s="110">
        <f>IF(F387=0,,F388/F387*100)</f>
        <v>0</v>
      </c>
      <c r="G389" s="110">
        <f>IF(G388=0,,G388/G387*100)</f>
        <v>0</v>
      </c>
      <c r="H389" s="110">
        <f>IF(H388=0,,H388/H387*100)</f>
        <v>130.7113305468478</v>
      </c>
    </row>
    <row r="390" spans="1:8" ht="21.75" customHeight="1">
      <c r="A390" s="106" t="s">
        <v>1288</v>
      </c>
      <c r="B390" s="401" t="s">
        <v>363</v>
      </c>
      <c r="C390" s="404" t="s">
        <v>1428</v>
      </c>
      <c r="D390" s="407" t="s">
        <v>1208</v>
      </c>
      <c r="E390" s="107">
        <f>SUM(E277,E279)</f>
        <v>400</v>
      </c>
      <c r="F390" s="107"/>
      <c r="G390" s="107"/>
      <c r="H390" s="107">
        <f>SUM(E390:G390)</f>
        <v>400</v>
      </c>
    </row>
    <row r="391" spans="1:8" ht="21.75" customHeight="1">
      <c r="A391" s="106" t="s">
        <v>1290</v>
      </c>
      <c r="B391" s="402"/>
      <c r="C391" s="405"/>
      <c r="D391" s="408"/>
      <c r="E391" s="110">
        <f>SUM(F277,F279)</f>
        <v>0</v>
      </c>
      <c r="F391" s="110"/>
      <c r="G391" s="110"/>
      <c r="H391" s="107">
        <f>SUM(E391:G391)</f>
        <v>0</v>
      </c>
    </row>
    <row r="392" spans="1:8" ht="21.75" customHeight="1">
      <c r="A392" s="106" t="s">
        <v>1291</v>
      </c>
      <c r="B392" s="403"/>
      <c r="C392" s="406"/>
      <c r="D392" s="409"/>
      <c r="E392" s="110">
        <f>IF(E391=0,,E391/E390*100)</f>
        <v>0</v>
      </c>
      <c r="F392" s="110">
        <f>IF(F390=0,,F391/F390*100)</f>
        <v>0</v>
      </c>
      <c r="G392" s="110">
        <f>IF(G391=0,,G391/G390*100)</f>
        <v>0</v>
      </c>
      <c r="H392" s="110">
        <f>IF(H391=0,,H391/H390*100)</f>
        <v>0</v>
      </c>
    </row>
    <row r="393" spans="1:8" ht="21.75" customHeight="1">
      <c r="A393" s="106" t="s">
        <v>1288</v>
      </c>
      <c r="B393" s="401" t="s">
        <v>364</v>
      </c>
      <c r="C393" s="404" t="s">
        <v>1428</v>
      </c>
      <c r="D393" s="407" t="s">
        <v>1209</v>
      </c>
      <c r="E393" s="107">
        <f>SUM(E289:E289,E292,E295)</f>
        <v>920461</v>
      </c>
      <c r="F393" s="107">
        <f>SUM(E290)</f>
        <v>0</v>
      </c>
      <c r="G393" s="107"/>
      <c r="H393" s="107">
        <f>SUM(E393:G393)</f>
        <v>920461</v>
      </c>
    </row>
    <row r="394" spans="1:8" ht="21.75" customHeight="1">
      <c r="A394" s="106" t="s">
        <v>1290</v>
      </c>
      <c r="B394" s="402"/>
      <c r="C394" s="405"/>
      <c r="D394" s="408"/>
      <c r="E394" s="110">
        <f>SUM(F289:F289,F292,F295)</f>
        <v>932831.46</v>
      </c>
      <c r="F394" s="110">
        <f>SUM(F290)</f>
        <v>0</v>
      </c>
      <c r="G394" s="110"/>
      <c r="H394" s="107">
        <f>SUM(E394:G394)</f>
        <v>932831.46</v>
      </c>
    </row>
    <row r="395" spans="1:8" ht="21.75" customHeight="1">
      <c r="A395" s="106" t="s">
        <v>1291</v>
      </c>
      <c r="B395" s="403"/>
      <c r="C395" s="406"/>
      <c r="D395" s="409"/>
      <c r="E395" s="110">
        <f>IF(E394=0,,E394/E393*100)</f>
        <v>101.34394178569217</v>
      </c>
      <c r="F395" s="110">
        <f>IF(F393=0,,F394/F393*100)</f>
        <v>0</v>
      </c>
      <c r="G395" s="110">
        <f>IF(G394=0,,G394/G393*100)</f>
        <v>0</v>
      </c>
      <c r="H395" s="110">
        <f>IF(H394=0,,H394/H393*100)</f>
        <v>101.34394178569217</v>
      </c>
    </row>
    <row r="396" spans="1:8" ht="21.75" customHeight="1">
      <c r="A396" s="106" t="s">
        <v>1288</v>
      </c>
      <c r="B396" s="401" t="s">
        <v>365</v>
      </c>
      <c r="C396" s="404" t="s">
        <v>1428</v>
      </c>
      <c r="D396" s="407" t="s">
        <v>1210</v>
      </c>
      <c r="E396" s="107">
        <f>SUM(E306:E308,E310:E311)</f>
        <v>990469</v>
      </c>
      <c r="F396" s="107"/>
      <c r="G396" s="107"/>
      <c r="H396" s="107">
        <f>SUM(E396:G396)</f>
        <v>990469</v>
      </c>
    </row>
    <row r="397" spans="1:8" ht="21.75" customHeight="1">
      <c r="A397" s="106" t="s">
        <v>1290</v>
      </c>
      <c r="B397" s="402"/>
      <c r="C397" s="405"/>
      <c r="D397" s="408"/>
      <c r="E397" s="110">
        <f>SUM(F306:F308,F310:F311)</f>
        <v>1018155</v>
      </c>
      <c r="F397" s="110"/>
      <c r="G397" s="110"/>
      <c r="H397" s="107">
        <f>SUM(E397:G397)</f>
        <v>1018155</v>
      </c>
    </row>
    <row r="398" spans="1:8" ht="21.75" customHeight="1">
      <c r="A398" s="106" t="s">
        <v>1291</v>
      </c>
      <c r="B398" s="403"/>
      <c r="C398" s="406"/>
      <c r="D398" s="409"/>
      <c r="E398" s="110">
        <f>IF(E397=0,,E397/E396*100)</f>
        <v>102.79524144622397</v>
      </c>
      <c r="F398" s="110">
        <f>IF(F396=0,,F397/F396*100)</f>
        <v>0</v>
      </c>
      <c r="G398" s="110">
        <f>IF(G397=0,,G397/G396*100)</f>
        <v>0</v>
      </c>
      <c r="H398" s="110">
        <f>IF(H397=0,,H397/H396*100)</f>
        <v>102.79524144622397</v>
      </c>
    </row>
    <row r="399" spans="1:8" ht="21.75" customHeight="1">
      <c r="A399" s="106" t="s">
        <v>1288</v>
      </c>
      <c r="B399" s="401" t="s">
        <v>366</v>
      </c>
      <c r="C399" s="404" t="s">
        <v>1428</v>
      </c>
      <c r="D399" s="407" t="s">
        <v>1211</v>
      </c>
      <c r="E399" s="107">
        <f>SUM(E321:E321,E325:E325,E333:E334,E328,E330,E331,E327)</f>
        <v>185024</v>
      </c>
      <c r="F399" s="107">
        <f>SUM(E322:E323)</f>
        <v>0</v>
      </c>
      <c r="G399" s="107"/>
      <c r="H399" s="107">
        <f>SUM(E399:G399)</f>
        <v>185024</v>
      </c>
    </row>
    <row r="400" spans="1:8" ht="21.75" customHeight="1">
      <c r="A400" s="106" t="s">
        <v>1290</v>
      </c>
      <c r="B400" s="402"/>
      <c r="C400" s="405"/>
      <c r="D400" s="408"/>
      <c r="E400" s="110">
        <f>SUM(F333:F334,F325:F325,F321:F321,F328,F330,F327,F331)</f>
        <v>185946.28</v>
      </c>
      <c r="F400" s="110">
        <f>SUM(F322:F323)</f>
        <v>0</v>
      </c>
      <c r="G400" s="110"/>
      <c r="H400" s="107">
        <f>SUM(E400:G400)</f>
        <v>185946.28</v>
      </c>
    </row>
    <row r="401" spans="1:8" ht="21.75" customHeight="1">
      <c r="A401" s="106" t="s">
        <v>1291</v>
      </c>
      <c r="B401" s="403"/>
      <c r="C401" s="406"/>
      <c r="D401" s="409"/>
      <c r="E401" s="110">
        <f>IF(E400=0,,E400/E399*100)</f>
        <v>100.49846506399169</v>
      </c>
      <c r="F401" s="110">
        <f>IF(F399=0,,F400/F399*100)</f>
        <v>0</v>
      </c>
      <c r="G401" s="110">
        <f>IF(G400=0,,G400/G399*100)</f>
        <v>0</v>
      </c>
      <c r="H401" s="110">
        <f>IF(H400=0,,H400/H399*100)</f>
        <v>100.49846506399169</v>
      </c>
    </row>
    <row r="402" spans="1:8" ht="21.75" customHeight="1">
      <c r="A402" s="106" t="s">
        <v>1288</v>
      </c>
      <c r="B402" s="401" t="s">
        <v>367</v>
      </c>
      <c r="C402" s="404" t="s">
        <v>1428</v>
      </c>
      <c r="D402" s="407" t="s">
        <v>1212</v>
      </c>
      <c r="E402" s="107">
        <f>SUM(E344:E349,E351:E353)</f>
        <v>385671</v>
      </c>
      <c r="F402" s="107"/>
      <c r="G402" s="107"/>
      <c r="H402" s="107">
        <f>SUM(E402:G402)</f>
        <v>385671</v>
      </c>
    </row>
    <row r="403" spans="1:8" ht="21.75" customHeight="1">
      <c r="A403" s="106" t="s">
        <v>1290</v>
      </c>
      <c r="B403" s="402"/>
      <c r="C403" s="405"/>
      <c r="D403" s="408"/>
      <c r="E403" s="110">
        <f>SUM(F344:F349,F351:F353)</f>
        <v>397439</v>
      </c>
      <c r="F403" s="110"/>
      <c r="G403" s="110"/>
      <c r="H403" s="107">
        <f>SUM(E403:G403)</f>
        <v>397439</v>
      </c>
    </row>
    <row r="404" spans="1:8" ht="21.75" customHeight="1">
      <c r="A404" s="106" t="s">
        <v>1291</v>
      </c>
      <c r="B404" s="403"/>
      <c r="C404" s="406"/>
      <c r="D404" s="409"/>
      <c r="E404" s="110">
        <f>IF(E402=0,,E403/E402*100)</f>
        <v>103.0513053872342</v>
      </c>
      <c r="F404" s="110">
        <f>IF(F402=0,,F403/F402*100)</f>
        <v>0</v>
      </c>
      <c r="G404" s="110">
        <f>IF(G403=0,,G403/G402*100)</f>
        <v>0</v>
      </c>
      <c r="H404" s="110">
        <f>IF(H402=0,,H403/H402*100)</f>
        <v>103.0513053872342</v>
      </c>
    </row>
    <row r="405" spans="1:8" ht="21.75" customHeight="1">
      <c r="A405" s="111" t="s">
        <v>1288</v>
      </c>
      <c r="B405" s="112"/>
      <c r="C405" s="111"/>
      <c r="D405" s="48" t="s">
        <v>985</v>
      </c>
      <c r="E405" s="113">
        <f>SUM(E402,E399,E396,E393,E390,E387,E384,E381,E378,E375,E372,E369,E366,E363)</f>
        <v>5293013</v>
      </c>
      <c r="F405" s="113">
        <f>SUM(F402,F399,F396,F393,F390,F387,F384,F381,F378,F375,F372,F369,F366,F363)</f>
        <v>502228</v>
      </c>
      <c r="G405" s="113">
        <f>SUM(G402,G399,G396,G393,G390,G387,G384,G381,G378,G375,G372,G369,G366,G363)</f>
        <v>0</v>
      </c>
      <c r="H405" s="113">
        <f>SUM(E405:G405)</f>
        <v>5795241</v>
      </c>
    </row>
    <row r="406" spans="1:8" ht="21.75" customHeight="1">
      <c r="A406" s="111" t="s">
        <v>1290</v>
      </c>
      <c r="B406" s="112"/>
      <c r="C406" s="111"/>
      <c r="D406" s="48" t="s">
        <v>986</v>
      </c>
      <c r="E406" s="113">
        <f>SUM(E364,E367,E370,E373,E376,E379,E382,E385,E388,E391,E394,E397,E400,E403)</f>
        <v>5591013.9</v>
      </c>
      <c r="F406" s="113">
        <f>SUM(F364,F367,F370,F373,F376,F379,F382,F385,F388,F391,F394,F397,F400,F403)</f>
        <v>214040.17</v>
      </c>
      <c r="G406" s="113">
        <f>SUM(G364,G367,G370,G373,G376,G379,G382,G385,G388,G391,G394,G397,G400,G403)</f>
        <v>0</v>
      </c>
      <c r="H406" s="113">
        <f>SUM(E406:G406)</f>
        <v>5805054.07</v>
      </c>
    </row>
    <row r="407" spans="1:8" ht="21.75" customHeight="1">
      <c r="A407" s="111" t="s">
        <v>1291</v>
      </c>
      <c r="B407" s="112"/>
      <c r="C407" s="111"/>
      <c r="D407" s="48" t="s">
        <v>1292</v>
      </c>
      <c r="E407" s="113">
        <f>IF(E406=0,,E406/E405*100)</f>
        <v>105.63008063649193</v>
      </c>
      <c r="F407" s="113">
        <f>IF(F405=0,,F406/F405*100)</f>
        <v>42.61812762331053</v>
      </c>
      <c r="G407" s="113">
        <f>IF(G405=0,,G406/G405*100)</f>
        <v>0</v>
      </c>
      <c r="H407" s="113">
        <f>IF(H406=0,,H406/H405*100)</f>
        <v>100.16932980008941</v>
      </c>
    </row>
    <row r="408" spans="1:8" ht="12.75">
      <c r="A408" s="115"/>
      <c r="B408" s="52"/>
      <c r="C408" s="51"/>
      <c r="D408" s="115"/>
      <c r="E408" s="115"/>
      <c r="F408" s="115"/>
      <c r="G408" s="116"/>
      <c r="H408" s="81"/>
    </row>
    <row r="409" spans="1:8" ht="12.75">
      <c r="A409" s="115" t="s">
        <v>1288</v>
      </c>
      <c r="B409" s="52" t="s">
        <v>985</v>
      </c>
      <c r="C409" s="51"/>
      <c r="D409" s="115"/>
      <c r="E409" s="115"/>
      <c r="F409" s="115"/>
      <c r="G409" s="116"/>
      <c r="H409" s="81"/>
    </row>
    <row r="410" spans="1:8" ht="12.75">
      <c r="A410" s="115" t="s">
        <v>1290</v>
      </c>
      <c r="B410" s="52" t="s">
        <v>986</v>
      </c>
      <c r="C410" s="51"/>
      <c r="D410" s="115"/>
      <c r="E410" s="115"/>
      <c r="F410" s="115"/>
      <c r="G410" s="116"/>
      <c r="H410" s="81"/>
    </row>
    <row r="411" spans="1:8" ht="12.75">
      <c r="A411" s="115" t="s">
        <v>1291</v>
      </c>
      <c r="B411" s="52" t="s">
        <v>1292</v>
      </c>
      <c r="C411" s="51"/>
      <c r="D411" s="115"/>
      <c r="E411" s="115"/>
      <c r="F411" s="115"/>
      <c r="G411" s="116"/>
      <c r="H411" s="81"/>
    </row>
    <row r="412" spans="1:8" ht="12.75">
      <c r="A412" s="115"/>
      <c r="B412" s="52"/>
      <c r="C412" s="51"/>
      <c r="D412" s="115"/>
      <c r="E412" s="115"/>
      <c r="F412" s="115"/>
      <c r="G412" s="116"/>
      <c r="H412" s="81"/>
    </row>
    <row r="413" spans="1:8" ht="12.75">
      <c r="A413" s="382" t="s">
        <v>1414</v>
      </c>
      <c r="B413" s="382"/>
      <c r="C413" s="382"/>
      <c r="D413" s="382"/>
      <c r="E413" s="382"/>
      <c r="F413" s="382"/>
      <c r="G413" s="382"/>
      <c r="H413" s="81"/>
    </row>
    <row r="414" spans="1:8" ht="12.75">
      <c r="A414" s="384" t="s">
        <v>6</v>
      </c>
      <c r="B414" s="385"/>
      <c r="C414" s="385"/>
      <c r="D414" s="385"/>
      <c r="E414" s="385"/>
      <c r="F414" s="385"/>
      <c r="G414" s="385"/>
      <c r="H414" s="424"/>
    </row>
    <row r="415" spans="1:8" ht="12.75">
      <c r="A415" s="385"/>
      <c r="B415" s="385"/>
      <c r="C415" s="385"/>
      <c r="D415" s="385"/>
      <c r="E415" s="385"/>
      <c r="F415" s="385"/>
      <c r="G415" s="385"/>
      <c r="H415" s="424"/>
    </row>
    <row r="416" spans="1:8" ht="12.75">
      <c r="A416" s="385"/>
      <c r="B416" s="385"/>
      <c r="C416" s="385"/>
      <c r="D416" s="385"/>
      <c r="E416" s="385"/>
      <c r="F416" s="385"/>
      <c r="G416" s="385"/>
      <c r="H416" s="424"/>
    </row>
    <row r="419" spans="1:5" ht="12.75">
      <c r="A419" s="434" t="s">
        <v>1428</v>
      </c>
      <c r="B419" s="434"/>
      <c r="C419" s="434" t="s">
        <v>368</v>
      </c>
      <c r="D419" s="434"/>
      <c r="E419" s="434"/>
    </row>
    <row r="420" spans="1:5" ht="12.75">
      <c r="A420" s="55" t="s">
        <v>1293</v>
      </c>
      <c r="B420" s="55"/>
      <c r="C420" s="434" t="s">
        <v>938</v>
      </c>
      <c r="D420" s="434"/>
      <c r="E420" s="434"/>
    </row>
    <row r="421" spans="1:5" ht="12.75">
      <c r="A421" s="434" t="s">
        <v>1294</v>
      </c>
      <c r="B421" s="434"/>
      <c r="C421" s="434" t="s">
        <v>368</v>
      </c>
      <c r="D421" s="434"/>
      <c r="E421" s="434"/>
    </row>
    <row r="422" spans="1:5" ht="12.75">
      <c r="A422" s="55" t="s">
        <v>1295</v>
      </c>
      <c r="B422" s="57" t="s">
        <v>1296</v>
      </c>
      <c r="C422" s="434" t="s">
        <v>939</v>
      </c>
      <c r="D422" s="434"/>
      <c r="E422" s="434"/>
    </row>
    <row r="423" spans="1:8" ht="12.75">
      <c r="A423" s="437" t="s">
        <v>1297</v>
      </c>
      <c r="B423" s="437"/>
      <c r="C423" s="437"/>
      <c r="D423" s="398" t="s">
        <v>987</v>
      </c>
      <c r="E423" s="398"/>
      <c r="F423" s="398"/>
      <c r="G423" s="398"/>
      <c r="H423" s="398"/>
    </row>
    <row r="424" spans="1:8" ht="12.75">
      <c r="A424" s="434" t="s">
        <v>1298</v>
      </c>
      <c r="B424" s="434"/>
      <c r="C424" s="434"/>
      <c r="D424" s="394">
        <v>85</v>
      </c>
      <c r="E424" s="399"/>
      <c r="F424" s="399"/>
      <c r="G424" s="399"/>
      <c r="H424" s="399"/>
    </row>
    <row r="425" spans="1:8" ht="12.75">
      <c r="A425" s="434" t="s">
        <v>1299</v>
      </c>
      <c r="B425" s="434"/>
      <c r="C425" s="434"/>
      <c r="D425" s="394">
        <v>82</v>
      </c>
      <c r="E425" s="399"/>
      <c r="F425" s="399"/>
      <c r="G425" s="399"/>
      <c r="H425" s="399"/>
    </row>
    <row r="426" spans="1:8" ht="12.75">
      <c r="A426" s="434" t="s">
        <v>1416</v>
      </c>
      <c r="B426" s="434"/>
      <c r="C426" s="434"/>
      <c r="D426" s="395">
        <f>IF(D424=0,,D425/D424*100)</f>
        <v>96.47058823529412</v>
      </c>
      <c r="E426" s="426"/>
      <c r="F426" s="426"/>
      <c r="G426" s="426"/>
      <c r="H426" s="426"/>
    </row>
    <row r="427" spans="1:5" ht="12.75">
      <c r="A427" s="56"/>
      <c r="B427" s="56"/>
      <c r="C427" s="56"/>
      <c r="D427" s="56"/>
      <c r="E427" s="56"/>
    </row>
    <row r="428" spans="1:5" ht="12.75">
      <c r="A428" s="55" t="s">
        <v>1295</v>
      </c>
      <c r="B428" s="57" t="s">
        <v>1296</v>
      </c>
      <c r="C428" s="434" t="s">
        <v>940</v>
      </c>
      <c r="D428" s="434"/>
      <c r="E428" s="434"/>
    </row>
    <row r="429" spans="1:8" ht="12.75">
      <c r="A429" s="434" t="s">
        <v>1303</v>
      </c>
      <c r="B429" s="434"/>
      <c r="C429" s="434"/>
      <c r="D429" s="394">
        <v>5</v>
      </c>
      <c r="E429" s="399"/>
      <c r="F429" s="399"/>
      <c r="G429" s="399"/>
      <c r="H429" s="399"/>
    </row>
    <row r="430" spans="1:8" ht="12.75">
      <c r="A430" s="434" t="s">
        <v>1299</v>
      </c>
      <c r="B430" s="434"/>
      <c r="C430" s="434"/>
      <c r="D430" s="394">
        <v>5</v>
      </c>
      <c r="E430" s="399"/>
      <c r="F430" s="399"/>
      <c r="G430" s="399"/>
      <c r="H430" s="399"/>
    </row>
    <row r="431" spans="1:8" ht="12.75">
      <c r="A431" s="434" t="s">
        <v>1416</v>
      </c>
      <c r="B431" s="434"/>
      <c r="C431" s="434"/>
      <c r="D431" s="395">
        <f>IF(D429=0,,D430/D429*100)</f>
        <v>100</v>
      </c>
      <c r="E431" s="426"/>
      <c r="F431" s="426"/>
      <c r="G431" s="426"/>
      <c r="H431" s="426"/>
    </row>
    <row r="432" spans="1:8" ht="12.75">
      <c r="A432" s="434"/>
      <c r="B432" s="434"/>
      <c r="C432" s="434"/>
      <c r="D432" s="394"/>
      <c r="E432" s="399"/>
      <c r="F432" s="399"/>
      <c r="G432" s="399"/>
      <c r="H432" s="399"/>
    </row>
    <row r="434" spans="1:8" ht="12.75">
      <c r="A434" s="382" t="s">
        <v>1414</v>
      </c>
      <c r="B434" s="382"/>
      <c r="C434" s="382"/>
      <c r="D434" s="382"/>
      <c r="E434" s="382"/>
      <c r="F434" s="382"/>
      <c r="G434" s="382"/>
      <c r="H434" s="81"/>
    </row>
    <row r="435" spans="1:8" ht="12.75" customHeight="1">
      <c r="A435" s="384" t="s">
        <v>95</v>
      </c>
      <c r="B435" s="385"/>
      <c r="C435" s="385"/>
      <c r="D435" s="385"/>
      <c r="E435" s="385"/>
      <c r="F435" s="385"/>
      <c r="G435" s="385"/>
      <c r="H435" s="424"/>
    </row>
    <row r="436" spans="1:8" ht="12.75">
      <c r="A436" s="385"/>
      <c r="B436" s="385"/>
      <c r="C436" s="385"/>
      <c r="D436" s="385"/>
      <c r="E436" s="385"/>
      <c r="F436" s="385"/>
      <c r="G436" s="385"/>
      <c r="H436" s="424"/>
    </row>
    <row r="437" spans="1:8" ht="12.75">
      <c r="A437" s="385"/>
      <c r="B437" s="385"/>
      <c r="C437" s="385"/>
      <c r="D437" s="385"/>
      <c r="E437" s="385"/>
      <c r="F437" s="385"/>
      <c r="G437" s="385"/>
      <c r="H437" s="424"/>
    </row>
    <row r="439" spans="1:5" ht="12.75">
      <c r="A439" s="434" t="s">
        <v>1428</v>
      </c>
      <c r="B439" s="434"/>
      <c r="C439" s="434" t="s">
        <v>971</v>
      </c>
      <c r="D439" s="434"/>
      <c r="E439" s="434"/>
    </row>
    <row r="440" spans="1:5" ht="12.75">
      <c r="A440" s="55" t="s">
        <v>1293</v>
      </c>
      <c r="B440" s="55"/>
      <c r="C440" s="434" t="s">
        <v>938</v>
      </c>
      <c r="D440" s="434"/>
      <c r="E440" s="434"/>
    </row>
    <row r="441" spans="1:5" ht="12.75">
      <c r="A441" s="434" t="s">
        <v>1294</v>
      </c>
      <c r="B441" s="434"/>
      <c r="C441" s="434" t="s">
        <v>971</v>
      </c>
      <c r="D441" s="434"/>
      <c r="E441" s="434"/>
    </row>
    <row r="442" spans="1:5" ht="12.75">
      <c r="A442" s="55" t="s">
        <v>1295</v>
      </c>
      <c r="B442" s="57" t="s">
        <v>1296</v>
      </c>
      <c r="C442" s="434" t="s">
        <v>939</v>
      </c>
      <c r="D442" s="434"/>
      <c r="E442" s="434"/>
    </row>
    <row r="443" spans="1:8" ht="12.75">
      <c r="A443" s="437" t="s">
        <v>1297</v>
      </c>
      <c r="B443" s="437"/>
      <c r="C443" s="437"/>
      <c r="D443" s="398" t="s">
        <v>987</v>
      </c>
      <c r="E443" s="398"/>
      <c r="F443" s="398"/>
      <c r="G443" s="398"/>
      <c r="H443" s="398"/>
    </row>
    <row r="444" spans="1:8" ht="12.75">
      <c r="A444" s="434" t="s">
        <v>1298</v>
      </c>
      <c r="B444" s="434"/>
      <c r="C444" s="434"/>
      <c r="D444" s="394">
        <v>84</v>
      </c>
      <c r="E444" s="399"/>
      <c r="F444" s="399"/>
      <c r="G444" s="399"/>
      <c r="H444" s="399"/>
    </row>
    <row r="445" spans="1:8" ht="12.75">
      <c r="A445" s="434" t="s">
        <v>1299</v>
      </c>
      <c r="B445" s="434"/>
      <c r="C445" s="434"/>
      <c r="D445" s="394">
        <v>85</v>
      </c>
      <c r="E445" s="399"/>
      <c r="F445" s="399"/>
      <c r="G445" s="399"/>
      <c r="H445" s="399"/>
    </row>
    <row r="446" spans="1:8" ht="12.75">
      <c r="A446" s="434" t="s">
        <v>1416</v>
      </c>
      <c r="B446" s="434"/>
      <c r="C446" s="434"/>
      <c r="D446" s="395">
        <f>IF(D444=0,,D445/D444*100)</f>
        <v>101.19047619047619</v>
      </c>
      <c r="E446" s="426"/>
      <c r="F446" s="426"/>
      <c r="G446" s="426"/>
      <c r="H446" s="426"/>
    </row>
    <row r="447" spans="1:5" ht="12.75">
      <c r="A447" s="56"/>
      <c r="B447" s="56"/>
      <c r="C447" s="56"/>
      <c r="D447" s="56"/>
      <c r="E447" s="56"/>
    </row>
    <row r="448" spans="1:5" ht="12.75">
      <c r="A448" s="55" t="s">
        <v>1295</v>
      </c>
      <c r="B448" s="57" t="s">
        <v>1296</v>
      </c>
      <c r="C448" s="434" t="s">
        <v>940</v>
      </c>
      <c r="D448" s="434"/>
      <c r="E448" s="434"/>
    </row>
    <row r="449" spans="1:8" ht="12.75">
      <c r="A449" s="434" t="s">
        <v>1303</v>
      </c>
      <c r="B449" s="434"/>
      <c r="C449" s="434"/>
      <c r="D449" s="394">
        <v>3</v>
      </c>
      <c r="E449" s="399"/>
      <c r="F449" s="399"/>
      <c r="G449" s="399"/>
      <c r="H449" s="399"/>
    </row>
    <row r="450" spans="1:8" ht="12.75">
      <c r="A450" s="434" t="s">
        <v>1299</v>
      </c>
      <c r="B450" s="434"/>
      <c r="C450" s="434"/>
      <c r="D450" s="394">
        <v>3</v>
      </c>
      <c r="E450" s="399"/>
      <c r="F450" s="399"/>
      <c r="G450" s="399"/>
      <c r="H450" s="399"/>
    </row>
    <row r="451" spans="1:8" ht="12.75">
      <c r="A451" s="434" t="s">
        <v>1416</v>
      </c>
      <c r="B451" s="434"/>
      <c r="C451" s="434"/>
      <c r="D451" s="395">
        <f>IF(D449=0,,D450/D449*100)</f>
        <v>100</v>
      </c>
      <c r="E451" s="426"/>
      <c r="F451" s="426"/>
      <c r="G451" s="426"/>
      <c r="H451" s="426"/>
    </row>
    <row r="452" spans="1:8" ht="12.75">
      <c r="A452" s="434"/>
      <c r="B452" s="434"/>
      <c r="C452" s="434"/>
      <c r="D452" s="394"/>
      <c r="E452" s="399"/>
      <c r="F452" s="399"/>
      <c r="G452" s="399"/>
      <c r="H452" s="399"/>
    </row>
    <row r="454" spans="1:8" ht="12.75">
      <c r="A454" s="382" t="s">
        <v>1414</v>
      </c>
      <c r="B454" s="382"/>
      <c r="C454" s="382"/>
      <c r="D454" s="382"/>
      <c r="E454" s="382"/>
      <c r="F454" s="382"/>
      <c r="G454" s="382"/>
      <c r="H454" s="81"/>
    </row>
    <row r="455" spans="1:8" ht="12.75" customHeight="1">
      <c r="A455" s="384" t="s">
        <v>96</v>
      </c>
      <c r="B455" s="385"/>
      <c r="C455" s="385"/>
      <c r="D455" s="385"/>
      <c r="E455" s="385"/>
      <c r="F455" s="385"/>
      <c r="G455" s="385"/>
      <c r="H455" s="424"/>
    </row>
    <row r="456" spans="1:8" ht="12.75">
      <c r="A456" s="385"/>
      <c r="B456" s="385"/>
      <c r="C456" s="385"/>
      <c r="D456" s="385"/>
      <c r="E456" s="385"/>
      <c r="F456" s="385"/>
      <c r="G456" s="385"/>
      <c r="H456" s="424"/>
    </row>
    <row r="457" spans="1:8" ht="12.75">
      <c r="A457" s="385"/>
      <c r="B457" s="385"/>
      <c r="C457" s="385"/>
      <c r="D457" s="385"/>
      <c r="E457" s="385"/>
      <c r="F457" s="385"/>
      <c r="G457" s="385"/>
      <c r="H457" s="424"/>
    </row>
    <row r="459" spans="1:5" ht="12.75">
      <c r="A459" s="434" t="s">
        <v>1428</v>
      </c>
      <c r="B459" s="434"/>
      <c r="C459" s="434" t="s">
        <v>975</v>
      </c>
      <c r="D459" s="434"/>
      <c r="E459" s="434"/>
    </row>
    <row r="460" spans="1:5" ht="12.75">
      <c r="A460" s="55" t="s">
        <v>1293</v>
      </c>
      <c r="B460" s="55"/>
      <c r="C460" s="434" t="s">
        <v>938</v>
      </c>
      <c r="D460" s="434"/>
      <c r="E460" s="434"/>
    </row>
    <row r="461" spans="1:5" ht="12.75">
      <c r="A461" s="434" t="s">
        <v>1294</v>
      </c>
      <c r="B461" s="434"/>
      <c r="C461" s="434" t="s">
        <v>975</v>
      </c>
      <c r="D461" s="434"/>
      <c r="E461" s="434"/>
    </row>
    <row r="462" spans="1:5" ht="12.75">
      <c r="A462" s="55" t="s">
        <v>1295</v>
      </c>
      <c r="B462" s="57" t="s">
        <v>1296</v>
      </c>
      <c r="C462" s="434" t="s">
        <v>939</v>
      </c>
      <c r="D462" s="434"/>
      <c r="E462" s="434"/>
    </row>
    <row r="463" spans="1:8" ht="12.75">
      <c r="A463" s="437" t="s">
        <v>1297</v>
      </c>
      <c r="B463" s="437"/>
      <c r="C463" s="437"/>
      <c r="D463" s="398" t="s">
        <v>987</v>
      </c>
      <c r="E463" s="398"/>
      <c r="F463" s="398"/>
      <c r="G463" s="398"/>
      <c r="H463" s="398"/>
    </row>
    <row r="464" spans="1:8" ht="12.75">
      <c r="A464" s="434" t="s">
        <v>1298</v>
      </c>
      <c r="B464" s="434"/>
      <c r="C464" s="434"/>
      <c r="D464" s="394">
        <v>160</v>
      </c>
      <c r="E464" s="399"/>
      <c r="F464" s="399"/>
      <c r="G464" s="399"/>
      <c r="H464" s="399"/>
    </row>
    <row r="465" spans="1:8" ht="12.75">
      <c r="A465" s="434" t="s">
        <v>1299</v>
      </c>
      <c r="B465" s="434"/>
      <c r="C465" s="434"/>
      <c r="D465" s="394">
        <v>160</v>
      </c>
      <c r="E465" s="399"/>
      <c r="F465" s="399"/>
      <c r="G465" s="399"/>
      <c r="H465" s="399"/>
    </row>
    <row r="466" spans="1:8" ht="12.75">
      <c r="A466" s="434" t="s">
        <v>1416</v>
      </c>
      <c r="B466" s="434"/>
      <c r="C466" s="434"/>
      <c r="D466" s="395">
        <f>IF(D464=0,,D465/D464*100)</f>
        <v>100</v>
      </c>
      <c r="E466" s="426"/>
      <c r="F466" s="426"/>
      <c r="G466" s="426"/>
      <c r="H466" s="426"/>
    </row>
    <row r="467" spans="1:5" ht="12.75">
      <c r="A467" s="56"/>
      <c r="B467" s="56"/>
      <c r="C467" s="56"/>
      <c r="D467" s="56"/>
      <c r="E467" s="56"/>
    </row>
    <row r="468" spans="1:5" ht="12.75">
      <c r="A468" s="55" t="s">
        <v>1295</v>
      </c>
      <c r="B468" s="57" t="s">
        <v>1296</v>
      </c>
      <c r="C468" s="434" t="s">
        <v>940</v>
      </c>
      <c r="D468" s="434"/>
      <c r="E468" s="434"/>
    </row>
    <row r="469" spans="1:8" ht="12.75">
      <c r="A469" s="434" t="s">
        <v>1303</v>
      </c>
      <c r="B469" s="434"/>
      <c r="C469" s="434"/>
      <c r="D469" s="394">
        <v>6</v>
      </c>
      <c r="E469" s="399"/>
      <c r="F469" s="399"/>
      <c r="G469" s="399"/>
      <c r="H469" s="399"/>
    </row>
    <row r="470" spans="1:8" ht="12.75">
      <c r="A470" s="434" t="s">
        <v>1299</v>
      </c>
      <c r="B470" s="434"/>
      <c r="C470" s="434"/>
      <c r="D470" s="394">
        <v>6</v>
      </c>
      <c r="E470" s="399"/>
      <c r="F470" s="399"/>
      <c r="G470" s="399"/>
      <c r="H470" s="399"/>
    </row>
    <row r="471" spans="1:8" ht="12.75">
      <c r="A471" s="434" t="s">
        <v>1416</v>
      </c>
      <c r="B471" s="434"/>
      <c r="C471" s="434"/>
      <c r="D471" s="395">
        <f>IF(D469=0,,D470/D469*100)</f>
        <v>100</v>
      </c>
      <c r="E471" s="426"/>
      <c r="F471" s="426"/>
      <c r="G471" s="426"/>
      <c r="H471" s="426"/>
    </row>
    <row r="472" spans="1:8" ht="12.75">
      <c r="A472" s="434"/>
      <c r="B472" s="434"/>
      <c r="C472" s="434"/>
      <c r="D472" s="394"/>
      <c r="E472" s="399"/>
      <c r="F472" s="399"/>
      <c r="G472" s="399"/>
      <c r="H472" s="399"/>
    </row>
    <row r="474" spans="1:8" ht="12.75">
      <c r="A474" s="382" t="s">
        <v>1414</v>
      </c>
      <c r="B474" s="382"/>
      <c r="C474" s="382"/>
      <c r="D474" s="382"/>
      <c r="E474" s="382"/>
      <c r="F474" s="382"/>
      <c r="G474" s="382"/>
      <c r="H474" s="81"/>
    </row>
    <row r="475" spans="1:8" ht="12.75">
      <c r="A475" s="384" t="s">
        <v>97</v>
      </c>
      <c r="B475" s="385"/>
      <c r="C475" s="385"/>
      <c r="D475" s="385"/>
      <c r="E475" s="385"/>
      <c r="F475" s="385"/>
      <c r="G475" s="385"/>
      <c r="H475" s="424"/>
    </row>
    <row r="476" spans="1:8" ht="12.75">
      <c r="A476" s="385"/>
      <c r="B476" s="385"/>
      <c r="C476" s="385"/>
      <c r="D476" s="385"/>
      <c r="E476" s="385"/>
      <c r="F476" s="385"/>
      <c r="G476" s="385"/>
      <c r="H476" s="424"/>
    </row>
    <row r="477" spans="1:8" ht="12.75">
      <c r="A477" s="385"/>
      <c r="B477" s="385"/>
      <c r="C477" s="385"/>
      <c r="D477" s="385"/>
      <c r="E477" s="385"/>
      <c r="F477" s="385"/>
      <c r="G477" s="385"/>
      <c r="H477" s="424"/>
    </row>
    <row r="479" spans="1:5" ht="12.75">
      <c r="A479" s="434" t="s">
        <v>1428</v>
      </c>
      <c r="B479" s="434"/>
      <c r="C479" s="434" t="s">
        <v>972</v>
      </c>
      <c r="D479" s="434"/>
      <c r="E479" s="434"/>
    </row>
    <row r="480" spans="1:5" ht="12.75">
      <c r="A480" s="55" t="s">
        <v>1293</v>
      </c>
      <c r="B480" s="55"/>
      <c r="C480" s="434" t="s">
        <v>373</v>
      </c>
      <c r="D480" s="434"/>
      <c r="E480" s="434"/>
    </row>
    <row r="481" spans="1:5" ht="12.75">
      <c r="A481" s="434" t="s">
        <v>1294</v>
      </c>
      <c r="B481" s="434"/>
      <c r="C481" s="434" t="s">
        <v>374</v>
      </c>
      <c r="D481" s="434"/>
      <c r="E481" s="434"/>
    </row>
    <row r="482" spans="1:5" ht="12.75">
      <c r="A482" s="55" t="s">
        <v>1295</v>
      </c>
      <c r="B482" s="57" t="s">
        <v>1296</v>
      </c>
      <c r="C482" s="434" t="s">
        <v>372</v>
      </c>
      <c r="D482" s="434"/>
      <c r="E482" s="434"/>
    </row>
    <row r="483" spans="1:8" ht="12.75">
      <c r="A483" s="437" t="s">
        <v>1297</v>
      </c>
      <c r="B483" s="437"/>
      <c r="C483" s="437"/>
      <c r="D483" s="398" t="s">
        <v>987</v>
      </c>
      <c r="E483" s="398"/>
      <c r="F483" s="398"/>
      <c r="G483" s="398"/>
      <c r="H483" s="398"/>
    </row>
    <row r="484" spans="1:8" ht="12.75">
      <c r="A484" s="434" t="s">
        <v>1298</v>
      </c>
      <c r="B484" s="434"/>
      <c r="C484" s="434"/>
      <c r="D484" s="394">
        <v>420</v>
      </c>
      <c r="E484" s="399"/>
      <c r="F484" s="399"/>
      <c r="G484" s="399"/>
      <c r="H484" s="399"/>
    </row>
    <row r="485" spans="1:8" ht="12.75">
      <c r="A485" s="434" t="s">
        <v>1299</v>
      </c>
      <c r="B485" s="434"/>
      <c r="C485" s="434"/>
      <c r="D485" s="394">
        <v>395</v>
      </c>
      <c r="E485" s="399"/>
      <c r="F485" s="399"/>
      <c r="G485" s="399"/>
      <c r="H485" s="399"/>
    </row>
    <row r="486" spans="1:8" ht="12.75">
      <c r="A486" s="434" t="s">
        <v>1416</v>
      </c>
      <c r="B486" s="434"/>
      <c r="C486" s="434"/>
      <c r="D486" s="395">
        <f>IF(D484=0,,D485/D484*100)</f>
        <v>94.04761904761905</v>
      </c>
      <c r="E486" s="426"/>
      <c r="F486" s="426"/>
      <c r="G486" s="426"/>
      <c r="H486" s="426"/>
    </row>
    <row r="487" spans="1:5" ht="12.75">
      <c r="A487" s="56"/>
      <c r="B487" s="56"/>
      <c r="C487" s="56"/>
      <c r="D487" s="56"/>
      <c r="E487" s="56"/>
    </row>
    <row r="488" spans="1:5" ht="12.75">
      <c r="A488" s="55" t="s">
        <v>1295</v>
      </c>
      <c r="B488" s="57" t="s">
        <v>1296</v>
      </c>
      <c r="C488" s="434" t="s">
        <v>375</v>
      </c>
      <c r="D488" s="434"/>
      <c r="E488" s="434"/>
    </row>
    <row r="489" spans="1:8" ht="12.75">
      <c r="A489" s="434" t="s">
        <v>1303</v>
      </c>
      <c r="B489" s="434"/>
      <c r="C489" s="434"/>
      <c r="D489" s="394">
        <v>19</v>
      </c>
      <c r="E489" s="399"/>
      <c r="F489" s="399"/>
      <c r="G489" s="399"/>
      <c r="H489" s="399"/>
    </row>
    <row r="490" spans="1:8" ht="12.75">
      <c r="A490" s="434" t="s">
        <v>1299</v>
      </c>
      <c r="B490" s="434"/>
      <c r="C490" s="434"/>
      <c r="D490" s="394">
        <v>17</v>
      </c>
      <c r="E490" s="399"/>
      <c r="F490" s="399"/>
      <c r="G490" s="399"/>
      <c r="H490" s="399"/>
    </row>
    <row r="491" spans="1:8" ht="12.75">
      <c r="A491" s="434" t="s">
        <v>1416</v>
      </c>
      <c r="B491" s="434"/>
      <c r="C491" s="434"/>
      <c r="D491" s="395">
        <f>IF(D489=0,,D490/D489*100)</f>
        <v>89.47368421052632</v>
      </c>
      <c r="E491" s="426"/>
      <c r="F491" s="426"/>
      <c r="G491" s="426"/>
      <c r="H491" s="426"/>
    </row>
    <row r="493" spans="1:8" ht="12.75">
      <c r="A493" s="382" t="s">
        <v>1414</v>
      </c>
      <c r="B493" s="382"/>
      <c r="C493" s="382"/>
      <c r="D493" s="382"/>
      <c r="E493" s="382"/>
      <c r="F493" s="382"/>
      <c r="G493" s="382"/>
      <c r="H493" s="81"/>
    </row>
    <row r="494" spans="1:8" ht="12.75">
      <c r="A494" s="384" t="s">
        <v>98</v>
      </c>
      <c r="B494" s="385"/>
      <c r="C494" s="385"/>
      <c r="D494" s="385"/>
      <c r="E494" s="385"/>
      <c r="F494" s="385"/>
      <c r="G494" s="385"/>
      <c r="H494" s="424"/>
    </row>
    <row r="495" spans="1:8" ht="12.75">
      <c r="A495" s="385"/>
      <c r="B495" s="385"/>
      <c r="C495" s="385"/>
      <c r="D495" s="385"/>
      <c r="E495" s="385"/>
      <c r="F495" s="385"/>
      <c r="G495" s="385"/>
      <c r="H495" s="424"/>
    </row>
    <row r="496" spans="1:8" ht="12.75">
      <c r="A496" s="385"/>
      <c r="B496" s="385"/>
      <c r="C496" s="385"/>
      <c r="D496" s="385"/>
      <c r="E496" s="385"/>
      <c r="F496" s="385"/>
      <c r="G496" s="385"/>
      <c r="H496" s="424"/>
    </row>
    <row r="498" spans="1:5" ht="12.75">
      <c r="A498" s="434" t="s">
        <v>1428</v>
      </c>
      <c r="B498" s="434"/>
      <c r="C498" s="434" t="s">
        <v>973</v>
      </c>
      <c r="D498" s="434"/>
      <c r="E498" s="434"/>
    </row>
    <row r="499" spans="1:5" ht="12.75">
      <c r="A499" s="55" t="s">
        <v>1293</v>
      </c>
      <c r="B499" s="55"/>
      <c r="C499" s="434" t="s">
        <v>376</v>
      </c>
      <c r="D499" s="434"/>
      <c r="E499" s="434"/>
    </row>
    <row r="500" spans="1:5" ht="12.75">
      <c r="A500" s="434" t="s">
        <v>1294</v>
      </c>
      <c r="B500" s="434"/>
      <c r="C500" s="434" t="s">
        <v>377</v>
      </c>
      <c r="D500" s="434"/>
      <c r="E500" s="434"/>
    </row>
    <row r="501" spans="1:5" ht="12.75">
      <c r="A501" s="55" t="s">
        <v>1295</v>
      </c>
      <c r="B501" s="57" t="s">
        <v>1296</v>
      </c>
      <c r="C501" s="434" t="s">
        <v>378</v>
      </c>
      <c r="D501" s="434"/>
      <c r="E501" s="434"/>
    </row>
    <row r="502" spans="1:8" ht="12.75">
      <c r="A502" s="437" t="s">
        <v>1297</v>
      </c>
      <c r="B502" s="437"/>
      <c r="C502" s="437"/>
      <c r="D502" s="398" t="s">
        <v>987</v>
      </c>
      <c r="E502" s="398"/>
      <c r="F502" s="398"/>
      <c r="G502" s="398"/>
      <c r="H502" s="398"/>
    </row>
    <row r="503" spans="1:8" ht="12.75">
      <c r="A503" s="434" t="s">
        <v>1298</v>
      </c>
      <c r="B503" s="434"/>
      <c r="C503" s="434"/>
      <c r="D503" s="394">
        <v>88</v>
      </c>
      <c r="E503" s="399"/>
      <c r="F503" s="399"/>
      <c r="G503" s="399"/>
      <c r="H503" s="399"/>
    </row>
    <row r="504" spans="1:8" ht="12.75">
      <c r="A504" s="434" t="s">
        <v>1299</v>
      </c>
      <c r="B504" s="434"/>
      <c r="C504" s="434"/>
      <c r="D504" s="394">
        <v>80</v>
      </c>
      <c r="E504" s="399"/>
      <c r="F504" s="399"/>
      <c r="G504" s="399"/>
      <c r="H504" s="399"/>
    </row>
    <row r="505" spans="1:8" ht="12.75">
      <c r="A505" s="434" t="s">
        <v>1416</v>
      </c>
      <c r="B505" s="434"/>
      <c r="C505" s="434"/>
      <c r="D505" s="395">
        <f>IF(D503=0,,D504/D503*100)</f>
        <v>90.9090909090909</v>
      </c>
      <c r="E505" s="426"/>
      <c r="F505" s="426"/>
      <c r="G505" s="426"/>
      <c r="H505" s="426"/>
    </row>
    <row r="506" spans="1:5" ht="12.75">
      <c r="A506" s="56"/>
      <c r="B506" s="56"/>
      <c r="C506" s="56"/>
      <c r="D506" s="56"/>
      <c r="E506" s="56"/>
    </row>
    <row r="507" spans="1:5" ht="12.75">
      <c r="A507" s="55" t="s">
        <v>1295</v>
      </c>
      <c r="B507" s="57" t="s">
        <v>1296</v>
      </c>
      <c r="C507" s="434" t="s">
        <v>379</v>
      </c>
      <c r="D507" s="434"/>
      <c r="E507" s="434"/>
    </row>
    <row r="508" spans="1:8" ht="12.75">
      <c r="A508" s="434" t="s">
        <v>1303</v>
      </c>
      <c r="B508" s="434"/>
      <c r="C508" s="434"/>
      <c r="D508" s="394">
        <v>35</v>
      </c>
      <c r="E508" s="399"/>
      <c r="F508" s="399"/>
      <c r="G508" s="399"/>
      <c r="H508" s="399"/>
    </row>
    <row r="509" spans="1:8" ht="12.75">
      <c r="A509" s="434" t="s">
        <v>1299</v>
      </c>
      <c r="B509" s="434"/>
      <c r="C509" s="434"/>
      <c r="D509" s="394">
        <v>29</v>
      </c>
      <c r="E509" s="399"/>
      <c r="F509" s="399"/>
      <c r="G509" s="399"/>
      <c r="H509" s="399"/>
    </row>
    <row r="510" spans="1:8" ht="12.75">
      <c r="A510" s="434" t="s">
        <v>1416</v>
      </c>
      <c r="B510" s="434"/>
      <c r="C510" s="434"/>
      <c r="D510" s="395">
        <f>IF(D508=0,,D509/D508*100)</f>
        <v>82.85714285714286</v>
      </c>
      <c r="E510" s="426"/>
      <c r="F510" s="426"/>
      <c r="G510" s="426"/>
      <c r="H510" s="426"/>
    </row>
    <row r="511" spans="1:8" ht="12.75">
      <c r="A511" s="434"/>
      <c r="B511" s="434"/>
      <c r="C511" s="434"/>
      <c r="D511" s="394"/>
      <c r="E511" s="399"/>
      <c r="F511" s="399"/>
      <c r="G511" s="399"/>
      <c r="H511" s="399"/>
    </row>
    <row r="513" spans="1:8" ht="12.75">
      <c r="A513" s="382" t="s">
        <v>1414</v>
      </c>
      <c r="B513" s="382"/>
      <c r="C513" s="382"/>
      <c r="D513" s="382"/>
      <c r="E513" s="382"/>
      <c r="F513" s="382"/>
      <c r="G513" s="382"/>
      <c r="H513" s="81"/>
    </row>
    <row r="514" spans="1:8" ht="12.75">
      <c r="A514" s="384" t="s">
        <v>99</v>
      </c>
      <c r="B514" s="385"/>
      <c r="C514" s="385"/>
      <c r="D514" s="385"/>
      <c r="E514" s="385"/>
      <c r="F514" s="385"/>
      <c r="G514" s="385"/>
      <c r="H514" s="424"/>
    </row>
    <row r="515" spans="1:8" ht="19.5" customHeight="1">
      <c r="A515" s="385"/>
      <c r="B515" s="385"/>
      <c r="C515" s="385"/>
      <c r="D515" s="385"/>
      <c r="E515" s="385"/>
      <c r="F515" s="385"/>
      <c r="G515" s="385"/>
      <c r="H515" s="424"/>
    </row>
    <row r="516" spans="1:8" ht="12.75">
      <c r="A516" s="385"/>
      <c r="B516" s="385"/>
      <c r="C516" s="385"/>
      <c r="D516" s="385"/>
      <c r="E516" s="385"/>
      <c r="F516" s="385"/>
      <c r="G516" s="385"/>
      <c r="H516" s="424"/>
    </row>
    <row r="518" spans="1:5" ht="12.75">
      <c r="A518" s="434" t="s">
        <v>1428</v>
      </c>
      <c r="B518" s="434"/>
      <c r="C518" s="434" t="s">
        <v>974</v>
      </c>
      <c r="D518" s="434"/>
      <c r="E518" s="434"/>
    </row>
    <row r="519" spans="1:5" ht="12.75">
      <c r="A519" s="55" t="s">
        <v>1293</v>
      </c>
      <c r="B519" s="55"/>
      <c r="C519" s="434" t="s">
        <v>380</v>
      </c>
      <c r="D519" s="434"/>
      <c r="E519" s="434"/>
    </row>
    <row r="520" spans="1:5" ht="12.75">
      <c r="A520" s="434" t="s">
        <v>1294</v>
      </c>
      <c r="B520" s="434"/>
      <c r="C520" s="434" t="s">
        <v>381</v>
      </c>
      <c r="D520" s="434"/>
      <c r="E520" s="434"/>
    </row>
    <row r="521" spans="1:5" ht="12.75">
      <c r="A521" s="55" t="s">
        <v>1295</v>
      </c>
      <c r="B521" s="57" t="s">
        <v>1296</v>
      </c>
      <c r="C521" s="434" t="s">
        <v>382</v>
      </c>
      <c r="D521" s="434"/>
      <c r="E521" s="434"/>
    </row>
    <row r="522" spans="1:8" ht="12.75">
      <c r="A522" s="437" t="s">
        <v>1297</v>
      </c>
      <c r="B522" s="437"/>
      <c r="C522" s="437"/>
      <c r="D522" s="398" t="s">
        <v>987</v>
      </c>
      <c r="E522" s="398"/>
      <c r="F522" s="398"/>
      <c r="G522" s="398"/>
      <c r="H522" s="398"/>
    </row>
    <row r="523" spans="1:8" ht="12.75">
      <c r="A523" s="434" t="s">
        <v>1298</v>
      </c>
      <c r="B523" s="434"/>
      <c r="C523" s="434"/>
      <c r="D523" s="394">
        <v>445</v>
      </c>
      <c r="E523" s="399"/>
      <c r="F523" s="399"/>
      <c r="G523" s="399"/>
      <c r="H523" s="399"/>
    </row>
    <row r="524" spans="1:8" ht="12.75">
      <c r="A524" s="434" t="s">
        <v>1299</v>
      </c>
      <c r="B524" s="434"/>
      <c r="C524" s="434"/>
      <c r="D524" s="394">
        <v>460</v>
      </c>
      <c r="E524" s="399"/>
      <c r="F524" s="399"/>
      <c r="G524" s="399"/>
      <c r="H524" s="399"/>
    </row>
    <row r="525" spans="1:8" ht="12.75">
      <c r="A525" s="434" t="s">
        <v>1416</v>
      </c>
      <c r="B525" s="434"/>
      <c r="C525" s="434"/>
      <c r="D525" s="395">
        <f>IF(D523=0,,D524/D523*100)</f>
        <v>103.37078651685394</v>
      </c>
      <c r="E525" s="426"/>
      <c r="F525" s="426"/>
      <c r="G525" s="426"/>
      <c r="H525" s="426"/>
    </row>
    <row r="526" spans="1:5" ht="12.75">
      <c r="A526" s="56"/>
      <c r="B526" s="56"/>
      <c r="C526" s="56"/>
      <c r="D526" s="56"/>
      <c r="E526" s="56"/>
    </row>
    <row r="528" spans="1:8" ht="12.75">
      <c r="A528" s="382" t="s">
        <v>1414</v>
      </c>
      <c r="B528" s="382"/>
      <c r="C528" s="382"/>
      <c r="D528" s="382"/>
      <c r="E528" s="382"/>
      <c r="F528" s="382"/>
      <c r="G528" s="382"/>
      <c r="H528" s="81"/>
    </row>
    <row r="529" spans="1:8" ht="12.75">
      <c r="A529" s="384" t="s">
        <v>100</v>
      </c>
      <c r="B529" s="385"/>
      <c r="C529" s="385"/>
      <c r="D529" s="385"/>
      <c r="E529" s="385"/>
      <c r="F529" s="385"/>
      <c r="G529" s="385"/>
      <c r="H529" s="424"/>
    </row>
    <row r="530" spans="1:8" ht="12.75">
      <c r="A530" s="385"/>
      <c r="B530" s="385"/>
      <c r="C530" s="385"/>
      <c r="D530" s="385"/>
      <c r="E530" s="385"/>
      <c r="F530" s="385"/>
      <c r="G530" s="385"/>
      <c r="H530" s="424"/>
    </row>
    <row r="531" spans="1:8" ht="12.75">
      <c r="A531" s="385"/>
      <c r="B531" s="385"/>
      <c r="C531" s="385"/>
      <c r="D531" s="385"/>
      <c r="E531" s="385"/>
      <c r="F531" s="385"/>
      <c r="G531" s="385"/>
      <c r="H531" s="424"/>
    </row>
    <row r="533" spans="1:5" ht="12.75">
      <c r="A533" s="434" t="s">
        <v>1428</v>
      </c>
      <c r="B533" s="434"/>
      <c r="C533" s="434" t="s">
        <v>976</v>
      </c>
      <c r="D533" s="434"/>
      <c r="E533" s="434"/>
    </row>
    <row r="534" spans="1:5" ht="12.75">
      <c r="A534" s="55" t="s">
        <v>1293</v>
      </c>
      <c r="B534" s="55"/>
      <c r="C534" s="434" t="s">
        <v>373</v>
      </c>
      <c r="D534" s="434"/>
      <c r="E534" s="434"/>
    </row>
    <row r="535" spans="1:5" ht="12.75">
      <c r="A535" s="434" t="s">
        <v>1294</v>
      </c>
      <c r="B535" s="434"/>
      <c r="C535" s="434" t="s">
        <v>374</v>
      </c>
      <c r="D535" s="434"/>
      <c r="E535" s="434"/>
    </row>
    <row r="536" spans="1:5" ht="12.75">
      <c r="A536" s="55" t="s">
        <v>1295</v>
      </c>
      <c r="B536" s="57" t="s">
        <v>1296</v>
      </c>
      <c r="C536" s="434" t="s">
        <v>372</v>
      </c>
      <c r="D536" s="434"/>
      <c r="E536" s="434"/>
    </row>
    <row r="537" spans="1:8" ht="12.75">
      <c r="A537" s="437" t="s">
        <v>1297</v>
      </c>
      <c r="B537" s="437"/>
      <c r="C537" s="437"/>
      <c r="D537" s="398" t="s">
        <v>987</v>
      </c>
      <c r="E537" s="398"/>
      <c r="F537" s="398"/>
      <c r="G537" s="398"/>
      <c r="H537" s="398"/>
    </row>
    <row r="538" spans="1:8" ht="12.75">
      <c r="A538" s="434" t="s">
        <v>1298</v>
      </c>
      <c r="B538" s="434"/>
      <c r="C538" s="434"/>
      <c r="D538" s="394">
        <v>374</v>
      </c>
      <c r="E538" s="399"/>
      <c r="F538" s="399"/>
      <c r="G538" s="399"/>
      <c r="H538" s="399"/>
    </row>
    <row r="539" spans="1:8" ht="12.75">
      <c r="A539" s="434" t="s">
        <v>1299</v>
      </c>
      <c r="B539" s="434"/>
      <c r="C539" s="434"/>
      <c r="D539" s="394">
        <v>385</v>
      </c>
      <c r="E539" s="399"/>
      <c r="F539" s="399"/>
      <c r="G539" s="399"/>
      <c r="H539" s="399"/>
    </row>
    <row r="540" spans="1:8" ht="12.75">
      <c r="A540" s="434" t="s">
        <v>1416</v>
      </c>
      <c r="B540" s="434"/>
      <c r="C540" s="434"/>
      <c r="D540" s="395">
        <f>IF(D538=0,,D539/D538*100)</f>
        <v>102.94117647058823</v>
      </c>
      <c r="E540" s="426"/>
      <c r="F540" s="426"/>
      <c r="G540" s="426"/>
      <c r="H540" s="426"/>
    </row>
    <row r="541" spans="1:5" ht="12.75">
      <c r="A541" s="56"/>
      <c r="B541" s="56"/>
      <c r="C541" s="56"/>
      <c r="D541" s="56"/>
      <c r="E541" s="56"/>
    </row>
    <row r="542" spans="1:5" ht="12.75">
      <c r="A542" s="55" t="s">
        <v>1295</v>
      </c>
      <c r="B542" s="57" t="s">
        <v>1296</v>
      </c>
      <c r="C542" s="434" t="s">
        <v>375</v>
      </c>
      <c r="D542" s="434"/>
      <c r="E542" s="434"/>
    </row>
    <row r="543" spans="1:8" ht="12.75">
      <c r="A543" s="434" t="s">
        <v>1303</v>
      </c>
      <c r="B543" s="434"/>
      <c r="C543" s="434"/>
      <c r="D543" s="394">
        <v>18</v>
      </c>
      <c r="E543" s="399"/>
      <c r="F543" s="399"/>
      <c r="G543" s="399"/>
      <c r="H543" s="399"/>
    </row>
    <row r="544" spans="1:8" ht="12.75">
      <c r="A544" s="434" t="s">
        <v>1299</v>
      </c>
      <c r="B544" s="434"/>
      <c r="C544" s="434"/>
      <c r="D544" s="394">
        <v>18</v>
      </c>
      <c r="E544" s="399"/>
      <c r="F544" s="399"/>
      <c r="G544" s="399"/>
      <c r="H544" s="399"/>
    </row>
    <row r="545" spans="1:8" ht="12.75">
      <c r="A545" s="434" t="s">
        <v>1416</v>
      </c>
      <c r="B545" s="434"/>
      <c r="C545" s="434"/>
      <c r="D545" s="395">
        <f>IF(D543=0,,D544/D543*100)</f>
        <v>100</v>
      </c>
      <c r="E545" s="426"/>
      <c r="F545" s="426"/>
      <c r="G545" s="426"/>
      <c r="H545" s="426"/>
    </row>
    <row r="547" spans="1:8" ht="12.75">
      <c r="A547" s="382" t="s">
        <v>1414</v>
      </c>
      <c r="B547" s="382"/>
      <c r="C547" s="382"/>
      <c r="D547" s="382"/>
      <c r="E547" s="382"/>
      <c r="F547" s="382"/>
      <c r="G547" s="382"/>
      <c r="H547" s="81"/>
    </row>
    <row r="548" spans="1:8" ht="12.75">
      <c r="A548" s="384" t="s">
        <v>101</v>
      </c>
      <c r="B548" s="385"/>
      <c r="C548" s="385"/>
      <c r="D548" s="385"/>
      <c r="E548" s="385"/>
      <c r="F548" s="385"/>
      <c r="G548" s="385"/>
      <c r="H548" s="424"/>
    </row>
    <row r="549" spans="1:8" ht="12.75">
      <c r="A549" s="385"/>
      <c r="B549" s="385"/>
      <c r="C549" s="385"/>
      <c r="D549" s="385"/>
      <c r="E549" s="385"/>
      <c r="F549" s="385"/>
      <c r="G549" s="385"/>
      <c r="H549" s="424"/>
    </row>
    <row r="550" spans="1:8" ht="12.75">
      <c r="A550" s="385"/>
      <c r="B550" s="385"/>
      <c r="C550" s="385"/>
      <c r="D550" s="385"/>
      <c r="E550" s="385"/>
      <c r="F550" s="385"/>
      <c r="G550" s="385"/>
      <c r="H550" s="424"/>
    </row>
    <row r="552" spans="1:5" ht="12.75">
      <c r="A552" s="434" t="s">
        <v>1428</v>
      </c>
      <c r="B552" s="434"/>
      <c r="C552" s="434" t="s">
        <v>977</v>
      </c>
      <c r="D552" s="434"/>
      <c r="E552" s="434"/>
    </row>
    <row r="553" spans="1:5" ht="12.75">
      <c r="A553" s="55" t="s">
        <v>1293</v>
      </c>
      <c r="B553" s="55"/>
      <c r="C553" s="434" t="s">
        <v>376</v>
      </c>
      <c r="D553" s="434"/>
      <c r="E553" s="434"/>
    </row>
    <row r="554" spans="1:5" ht="12.75">
      <c r="A554" s="434" t="s">
        <v>1294</v>
      </c>
      <c r="B554" s="434"/>
      <c r="C554" s="434" t="s">
        <v>377</v>
      </c>
      <c r="D554" s="434"/>
      <c r="E554" s="434"/>
    </row>
    <row r="555" spans="1:5" ht="12.75">
      <c r="A555" s="55" t="s">
        <v>1295</v>
      </c>
      <c r="B555" s="57" t="s">
        <v>1296</v>
      </c>
      <c r="C555" s="434" t="s">
        <v>378</v>
      </c>
      <c r="D555" s="434"/>
      <c r="E555" s="434"/>
    </row>
    <row r="556" spans="1:8" ht="12.75">
      <c r="A556" s="437" t="s">
        <v>1297</v>
      </c>
      <c r="B556" s="437"/>
      <c r="C556" s="437"/>
      <c r="D556" s="398" t="s">
        <v>987</v>
      </c>
      <c r="E556" s="398"/>
      <c r="F556" s="398"/>
      <c r="G556" s="398"/>
      <c r="H556" s="398"/>
    </row>
    <row r="557" spans="1:8" ht="12.75">
      <c r="A557" s="434" t="s">
        <v>1298</v>
      </c>
      <c r="B557" s="434"/>
      <c r="C557" s="434"/>
      <c r="D557" s="394">
        <v>55</v>
      </c>
      <c r="E557" s="399"/>
      <c r="F557" s="399"/>
      <c r="G557" s="399"/>
      <c r="H557" s="399"/>
    </row>
    <row r="558" spans="1:8" ht="12.75">
      <c r="A558" s="434" t="s">
        <v>1299</v>
      </c>
      <c r="B558" s="434"/>
      <c r="C558" s="434"/>
      <c r="D558" s="394">
        <v>68</v>
      </c>
      <c r="E558" s="399"/>
      <c r="F558" s="399"/>
      <c r="G558" s="399"/>
      <c r="H558" s="399"/>
    </row>
    <row r="559" spans="1:8" ht="12.75">
      <c r="A559" s="434" t="s">
        <v>1416</v>
      </c>
      <c r="B559" s="434"/>
      <c r="C559" s="434"/>
      <c r="D559" s="395">
        <f>IF(D557=0,,D558/D557*100)</f>
        <v>123.63636363636363</v>
      </c>
      <c r="E559" s="426"/>
      <c r="F559" s="426"/>
      <c r="G559" s="426"/>
      <c r="H559" s="426"/>
    </row>
    <row r="560" spans="1:5" ht="12.75">
      <c r="A560" s="56"/>
      <c r="B560" s="56"/>
      <c r="C560" s="56"/>
      <c r="D560" s="56"/>
      <c r="E560" s="56"/>
    </row>
    <row r="561" spans="1:5" ht="12.75">
      <c r="A561" s="55" t="s">
        <v>1295</v>
      </c>
      <c r="B561" s="57" t="s">
        <v>1296</v>
      </c>
      <c r="C561" s="434" t="s">
        <v>379</v>
      </c>
      <c r="D561" s="434"/>
      <c r="E561" s="434"/>
    </row>
    <row r="562" spans="1:8" ht="12.75">
      <c r="A562" s="434" t="s">
        <v>1303</v>
      </c>
      <c r="B562" s="434"/>
      <c r="C562" s="434"/>
      <c r="D562" s="394">
        <v>22</v>
      </c>
      <c r="E562" s="399"/>
      <c r="F562" s="399"/>
      <c r="G562" s="399"/>
      <c r="H562" s="399"/>
    </row>
    <row r="563" spans="1:8" ht="12.75">
      <c r="A563" s="434" t="s">
        <v>1299</v>
      </c>
      <c r="B563" s="434"/>
      <c r="C563" s="434"/>
      <c r="D563" s="394">
        <v>20</v>
      </c>
      <c r="E563" s="399"/>
      <c r="F563" s="399"/>
      <c r="G563" s="399"/>
      <c r="H563" s="399"/>
    </row>
    <row r="564" spans="1:8" ht="12.75">
      <c r="A564" s="434" t="s">
        <v>1416</v>
      </c>
      <c r="B564" s="434"/>
      <c r="C564" s="434"/>
      <c r="D564" s="395">
        <f>IF(D562=0,,D563/D562*100)</f>
        <v>90.9090909090909</v>
      </c>
      <c r="E564" s="426"/>
      <c r="F564" s="426"/>
      <c r="G564" s="426"/>
      <c r="H564" s="426"/>
    </row>
    <row r="565" spans="1:8" ht="12.75">
      <c r="A565" s="434"/>
      <c r="B565" s="434"/>
      <c r="C565" s="434"/>
      <c r="D565" s="394"/>
      <c r="E565" s="399"/>
      <c r="F565" s="399"/>
      <c r="G565" s="399"/>
      <c r="H565" s="399"/>
    </row>
    <row r="567" spans="1:8" ht="12.75">
      <c r="A567" s="382" t="s">
        <v>1414</v>
      </c>
      <c r="B567" s="382"/>
      <c r="C567" s="382"/>
      <c r="D567" s="382"/>
      <c r="E567" s="382"/>
      <c r="F567" s="382"/>
      <c r="G567" s="382"/>
      <c r="H567" s="81"/>
    </row>
    <row r="568" spans="1:8" ht="12.75">
      <c r="A568" s="384" t="s">
        <v>102</v>
      </c>
      <c r="B568" s="385"/>
      <c r="C568" s="385"/>
      <c r="D568" s="385"/>
      <c r="E568" s="385"/>
      <c r="F568" s="385"/>
      <c r="G568" s="385"/>
      <c r="H568" s="424"/>
    </row>
    <row r="569" spans="1:8" ht="12.75">
      <c r="A569" s="385"/>
      <c r="B569" s="385"/>
      <c r="C569" s="385"/>
      <c r="D569" s="385"/>
      <c r="E569" s="385"/>
      <c r="F569" s="385"/>
      <c r="G569" s="385"/>
      <c r="H569" s="424"/>
    </row>
    <row r="570" spans="1:8" ht="12.75">
      <c r="A570" s="385"/>
      <c r="B570" s="385"/>
      <c r="C570" s="385"/>
      <c r="D570" s="385"/>
      <c r="E570" s="385"/>
      <c r="F570" s="385"/>
      <c r="G570" s="385"/>
      <c r="H570" s="424"/>
    </row>
    <row r="572" spans="1:5" ht="12.75">
      <c r="A572" s="434" t="s">
        <v>1428</v>
      </c>
      <c r="B572" s="434"/>
      <c r="C572" s="434" t="s">
        <v>978</v>
      </c>
      <c r="D572" s="434"/>
      <c r="E572" s="434"/>
    </row>
    <row r="573" spans="1:5" ht="12.75">
      <c r="A573" s="55" t="s">
        <v>1293</v>
      </c>
      <c r="B573" s="55"/>
      <c r="C573" s="434" t="s">
        <v>380</v>
      </c>
      <c r="D573" s="434"/>
      <c r="E573" s="434"/>
    </row>
    <row r="574" spans="1:5" ht="12.75">
      <c r="A574" s="434" t="s">
        <v>1294</v>
      </c>
      <c r="B574" s="434"/>
      <c r="C574" s="434" t="s">
        <v>381</v>
      </c>
      <c r="D574" s="434"/>
      <c r="E574" s="434"/>
    </row>
    <row r="575" spans="1:5" ht="12.75">
      <c r="A575" s="55" t="s">
        <v>1295</v>
      </c>
      <c r="B575" s="57" t="s">
        <v>1296</v>
      </c>
      <c r="C575" s="434" t="s">
        <v>382</v>
      </c>
      <c r="D575" s="434"/>
      <c r="E575" s="434"/>
    </row>
    <row r="576" spans="1:8" ht="12.75">
      <c r="A576" s="437" t="s">
        <v>1297</v>
      </c>
      <c r="B576" s="437"/>
      <c r="C576" s="437"/>
      <c r="D576" s="398" t="s">
        <v>987</v>
      </c>
      <c r="E576" s="398"/>
      <c r="F576" s="398"/>
      <c r="G576" s="398"/>
      <c r="H576" s="398"/>
    </row>
    <row r="577" spans="1:8" ht="12.75">
      <c r="A577" s="434" t="s">
        <v>1298</v>
      </c>
      <c r="B577" s="434"/>
      <c r="C577" s="434"/>
      <c r="D577" s="394">
        <v>440</v>
      </c>
      <c r="E577" s="399"/>
      <c r="F577" s="399"/>
      <c r="G577" s="399"/>
      <c r="H577" s="399"/>
    </row>
    <row r="578" spans="1:8" ht="12.75">
      <c r="A578" s="434" t="s">
        <v>1299</v>
      </c>
      <c r="B578" s="434"/>
      <c r="C578" s="434"/>
      <c r="D578" s="394">
        <v>455</v>
      </c>
      <c r="E578" s="399"/>
      <c r="F578" s="399"/>
      <c r="G578" s="399"/>
      <c r="H578" s="399"/>
    </row>
    <row r="579" spans="1:8" ht="12.75">
      <c r="A579" s="434" t="s">
        <v>1416</v>
      </c>
      <c r="B579" s="434"/>
      <c r="C579" s="434"/>
      <c r="D579" s="395">
        <f>IF(D577=0,,D578/D577*100)</f>
        <v>103.40909090909092</v>
      </c>
      <c r="E579" s="426"/>
      <c r="F579" s="426"/>
      <c r="G579" s="426"/>
      <c r="H579" s="426"/>
    </row>
    <row r="580" spans="1:5" ht="12.75">
      <c r="A580" s="56"/>
      <c r="B580" s="56"/>
      <c r="C580" s="56"/>
      <c r="D580" s="56"/>
      <c r="E580" s="56"/>
    </row>
    <row r="582" spans="1:8" ht="12.75">
      <c r="A582" s="382" t="s">
        <v>1414</v>
      </c>
      <c r="B582" s="382"/>
      <c r="C582" s="382"/>
      <c r="D582" s="382"/>
      <c r="E582" s="382"/>
      <c r="F582" s="382"/>
      <c r="G582" s="382"/>
      <c r="H582" s="81"/>
    </row>
    <row r="583" spans="1:8" ht="12.75">
      <c r="A583" s="384" t="s">
        <v>103</v>
      </c>
      <c r="B583" s="385"/>
      <c r="C583" s="385"/>
      <c r="D583" s="385"/>
      <c r="E583" s="385"/>
      <c r="F583" s="385"/>
      <c r="G583" s="385"/>
      <c r="H583" s="424"/>
    </row>
    <row r="584" spans="1:8" ht="12.75">
      <c r="A584" s="385"/>
      <c r="B584" s="385"/>
      <c r="C584" s="385"/>
      <c r="D584" s="385"/>
      <c r="E584" s="385"/>
      <c r="F584" s="385"/>
      <c r="G584" s="385"/>
      <c r="H584" s="424"/>
    </row>
    <row r="585" spans="1:8" ht="12.75">
      <c r="A585" s="385"/>
      <c r="B585" s="385"/>
      <c r="C585" s="385"/>
      <c r="D585" s="385"/>
      <c r="E585" s="385"/>
      <c r="F585" s="385"/>
      <c r="G585" s="385"/>
      <c r="H585" s="424"/>
    </row>
    <row r="587" spans="1:5" ht="12.75">
      <c r="A587" s="434" t="s">
        <v>1428</v>
      </c>
      <c r="B587" s="434"/>
      <c r="C587" s="434" t="s">
        <v>1208</v>
      </c>
      <c r="D587" s="434"/>
      <c r="E587" s="434"/>
    </row>
    <row r="588" spans="1:5" ht="12.75">
      <c r="A588" s="55" t="s">
        <v>1293</v>
      </c>
      <c r="B588" s="55"/>
      <c r="C588" s="434" t="s">
        <v>383</v>
      </c>
      <c r="D588" s="434"/>
      <c r="E588" s="434"/>
    </row>
    <row r="589" spans="1:5" ht="12.75">
      <c r="A589" s="434" t="s">
        <v>1294</v>
      </c>
      <c r="B589" s="434"/>
      <c r="C589" s="434" t="s">
        <v>1236</v>
      </c>
      <c r="D589" s="434"/>
      <c r="E589" s="434"/>
    </row>
    <row r="590" spans="1:5" ht="12.75">
      <c r="A590" s="55" t="s">
        <v>1295</v>
      </c>
      <c r="B590" s="57" t="s">
        <v>1296</v>
      </c>
      <c r="C590" s="434" t="s">
        <v>384</v>
      </c>
      <c r="D590" s="434"/>
      <c r="E590" s="434"/>
    </row>
    <row r="591" spans="1:8" ht="12.75">
      <c r="A591" s="437" t="s">
        <v>1297</v>
      </c>
      <c r="B591" s="437"/>
      <c r="C591" s="437"/>
      <c r="D591" s="398" t="s">
        <v>987</v>
      </c>
      <c r="E591" s="398"/>
      <c r="F591" s="398"/>
      <c r="G591" s="398"/>
      <c r="H591" s="398"/>
    </row>
    <row r="592" spans="1:8" ht="12.75">
      <c r="A592" s="434" t="s">
        <v>1298</v>
      </c>
      <c r="B592" s="434"/>
      <c r="C592" s="434"/>
      <c r="D592" s="394">
        <v>1</v>
      </c>
      <c r="E592" s="399"/>
      <c r="F592" s="399"/>
      <c r="G592" s="399"/>
      <c r="H592" s="399"/>
    </row>
    <row r="593" spans="1:8" ht="12.75">
      <c r="A593" s="434" t="s">
        <v>1299</v>
      </c>
      <c r="B593" s="434"/>
      <c r="C593" s="434"/>
      <c r="D593" s="394">
        <v>1</v>
      </c>
      <c r="E593" s="399"/>
      <c r="F593" s="399"/>
      <c r="G593" s="399"/>
      <c r="H593" s="399"/>
    </row>
    <row r="594" spans="1:8" ht="12.75">
      <c r="A594" s="434" t="s">
        <v>1416</v>
      </c>
      <c r="B594" s="434"/>
      <c r="C594" s="434"/>
      <c r="D594" s="395">
        <f>IF(D592=0,,D593/D592*100)</f>
        <v>100</v>
      </c>
      <c r="E594" s="426"/>
      <c r="F594" s="426"/>
      <c r="G594" s="426"/>
      <c r="H594" s="426"/>
    </row>
    <row r="595" spans="1:5" ht="12.75">
      <c r="A595" s="56"/>
      <c r="B595" s="56"/>
      <c r="C595" s="56"/>
      <c r="D595" s="56"/>
      <c r="E595" s="56"/>
    </row>
    <row r="597" spans="1:8" ht="12.75">
      <c r="A597" s="382" t="s">
        <v>1414</v>
      </c>
      <c r="B597" s="382"/>
      <c r="C597" s="382"/>
      <c r="D597" s="382"/>
      <c r="E597" s="382"/>
      <c r="F597" s="382"/>
      <c r="G597" s="382"/>
      <c r="H597" s="81"/>
    </row>
    <row r="598" spans="1:8" ht="12.75">
      <c r="A598" s="384" t="s">
        <v>627</v>
      </c>
      <c r="B598" s="385"/>
      <c r="C598" s="385"/>
      <c r="D598" s="385"/>
      <c r="E598" s="385"/>
      <c r="F598" s="385"/>
      <c r="G598" s="385"/>
      <c r="H598" s="424"/>
    </row>
    <row r="599" spans="1:8" ht="12.75">
      <c r="A599" s="385"/>
      <c r="B599" s="385"/>
      <c r="C599" s="385"/>
      <c r="D599" s="385"/>
      <c r="E599" s="385"/>
      <c r="F599" s="385"/>
      <c r="G599" s="385"/>
      <c r="H599" s="424"/>
    </row>
    <row r="600" spans="1:8" ht="12.75">
      <c r="A600" s="385"/>
      <c r="B600" s="385"/>
      <c r="C600" s="385"/>
      <c r="D600" s="385"/>
      <c r="E600" s="385"/>
      <c r="F600" s="385"/>
      <c r="G600" s="385"/>
      <c r="H600" s="424"/>
    </row>
    <row r="602" spans="1:5" ht="12.75">
      <c r="A602" s="434" t="s">
        <v>1428</v>
      </c>
      <c r="B602" s="434"/>
      <c r="C602" s="434" t="s">
        <v>1209</v>
      </c>
      <c r="D602" s="434"/>
      <c r="E602" s="434"/>
    </row>
    <row r="603" spans="1:5" ht="12.75">
      <c r="A603" s="55" t="s">
        <v>1293</v>
      </c>
      <c r="B603" s="55"/>
      <c r="C603" s="434" t="s">
        <v>385</v>
      </c>
      <c r="D603" s="434"/>
      <c r="E603" s="434"/>
    </row>
    <row r="604" spans="1:5" ht="12.75">
      <c r="A604" s="434" t="s">
        <v>1294</v>
      </c>
      <c r="B604" s="434"/>
      <c r="C604" s="434" t="s">
        <v>1209</v>
      </c>
      <c r="D604" s="434"/>
      <c r="E604" s="434"/>
    </row>
    <row r="605" spans="1:5" ht="12.75">
      <c r="A605" s="55" t="s">
        <v>1295</v>
      </c>
      <c r="B605" s="57" t="s">
        <v>1296</v>
      </c>
      <c r="C605" s="434" t="s">
        <v>386</v>
      </c>
      <c r="D605" s="434"/>
      <c r="E605" s="434"/>
    </row>
    <row r="606" spans="1:8" ht="12.75">
      <c r="A606" s="437" t="s">
        <v>1297</v>
      </c>
      <c r="B606" s="437"/>
      <c r="C606" s="437"/>
      <c r="D606" s="398" t="s">
        <v>987</v>
      </c>
      <c r="E606" s="398"/>
      <c r="F606" s="398"/>
      <c r="G606" s="398"/>
      <c r="H606" s="398"/>
    </row>
    <row r="607" spans="1:8" ht="12.75">
      <c r="A607" s="434" t="s">
        <v>1298</v>
      </c>
      <c r="B607" s="434"/>
      <c r="C607" s="434"/>
      <c r="D607" s="394">
        <v>810</v>
      </c>
      <c r="E607" s="399"/>
      <c r="F607" s="399"/>
      <c r="G607" s="399"/>
      <c r="H607" s="399"/>
    </row>
    <row r="608" spans="1:8" ht="12.75">
      <c r="A608" s="434" t="s">
        <v>1299</v>
      </c>
      <c r="B608" s="434"/>
      <c r="C608" s="434"/>
      <c r="D608" s="394">
        <v>835</v>
      </c>
      <c r="E608" s="399"/>
      <c r="F608" s="399"/>
      <c r="G608" s="399"/>
      <c r="H608" s="399"/>
    </row>
    <row r="609" spans="1:8" ht="12.75">
      <c r="A609" s="434" t="s">
        <v>1416</v>
      </c>
      <c r="B609" s="434"/>
      <c r="C609" s="434"/>
      <c r="D609" s="395">
        <f>IF(D607=0,,D608/D607*100)</f>
        <v>103.08641975308642</v>
      </c>
      <c r="E609" s="426"/>
      <c r="F609" s="426"/>
      <c r="G609" s="426"/>
      <c r="H609" s="426"/>
    </row>
    <row r="610" spans="1:5" ht="12.75">
      <c r="A610" s="56"/>
      <c r="B610" s="56"/>
      <c r="C610" s="56"/>
      <c r="D610" s="56"/>
      <c r="E610" s="56"/>
    </row>
    <row r="611" spans="1:5" ht="12.75">
      <c r="A611" s="55" t="s">
        <v>1295</v>
      </c>
      <c r="B611" s="57" t="s">
        <v>1296</v>
      </c>
      <c r="C611" s="434" t="s">
        <v>387</v>
      </c>
      <c r="D611" s="434"/>
      <c r="E611" s="434"/>
    </row>
    <row r="612" spans="1:8" ht="12.75">
      <c r="A612" s="434" t="s">
        <v>1303</v>
      </c>
      <c r="B612" s="434"/>
      <c r="C612" s="434"/>
      <c r="D612" s="394">
        <v>55</v>
      </c>
      <c r="E612" s="399"/>
      <c r="F612" s="399"/>
      <c r="G612" s="399"/>
      <c r="H612" s="399"/>
    </row>
    <row r="613" spans="1:8" ht="12.75">
      <c r="A613" s="434" t="s">
        <v>1299</v>
      </c>
      <c r="B613" s="434"/>
      <c r="C613" s="434"/>
      <c r="D613" s="394">
        <v>60</v>
      </c>
      <c r="E613" s="399"/>
      <c r="F613" s="399"/>
      <c r="G613" s="399"/>
      <c r="H613" s="399"/>
    </row>
    <row r="614" spans="1:8" ht="12.75">
      <c r="A614" s="434" t="s">
        <v>1416</v>
      </c>
      <c r="B614" s="434"/>
      <c r="C614" s="434"/>
      <c r="D614" s="395">
        <f>IF(D612=0,,D613/D612*100)</f>
        <v>109.09090909090908</v>
      </c>
      <c r="E614" s="426"/>
      <c r="F614" s="426"/>
      <c r="G614" s="426"/>
      <c r="H614" s="426"/>
    </row>
    <row r="615" spans="1:8" ht="12.75">
      <c r="A615" s="434"/>
      <c r="B615" s="434"/>
      <c r="C615" s="434"/>
      <c r="D615" s="394"/>
      <c r="E615" s="399"/>
      <c r="F615" s="399"/>
      <c r="G615" s="399"/>
      <c r="H615" s="399"/>
    </row>
    <row r="617" spans="1:8" ht="12.75">
      <c r="A617" s="382" t="s">
        <v>1414</v>
      </c>
      <c r="B617" s="382"/>
      <c r="C617" s="382"/>
      <c r="D617" s="382"/>
      <c r="E617" s="382"/>
      <c r="F617" s="382"/>
      <c r="G617" s="382"/>
      <c r="H617" s="81"/>
    </row>
    <row r="618" spans="1:8" ht="12.75">
      <c r="A618" s="384" t="s">
        <v>104</v>
      </c>
      <c r="B618" s="385"/>
      <c r="C618" s="385"/>
      <c r="D618" s="385"/>
      <c r="E618" s="385"/>
      <c r="F618" s="385"/>
      <c r="G618" s="385"/>
      <c r="H618" s="424"/>
    </row>
    <row r="619" spans="1:8" ht="12.75">
      <c r="A619" s="385"/>
      <c r="B619" s="385"/>
      <c r="C619" s="385"/>
      <c r="D619" s="385"/>
      <c r="E619" s="385"/>
      <c r="F619" s="385"/>
      <c r="G619" s="385"/>
      <c r="H619" s="424"/>
    </row>
    <row r="620" spans="1:8" ht="12.75">
      <c r="A620" s="385"/>
      <c r="B620" s="385"/>
      <c r="C620" s="385"/>
      <c r="D620" s="385"/>
      <c r="E620" s="385"/>
      <c r="F620" s="385"/>
      <c r="G620" s="385"/>
      <c r="H620" s="424"/>
    </row>
    <row r="622" spans="1:5" ht="12.75">
      <c r="A622" s="434" t="s">
        <v>1428</v>
      </c>
      <c r="B622" s="434"/>
      <c r="C622" s="434" t="s">
        <v>1210</v>
      </c>
      <c r="D622" s="434"/>
      <c r="E622" s="434"/>
    </row>
    <row r="623" spans="1:5" ht="12.75">
      <c r="A623" s="55" t="s">
        <v>1293</v>
      </c>
      <c r="B623" s="55"/>
      <c r="C623" s="434" t="s">
        <v>385</v>
      </c>
      <c r="D623" s="434"/>
      <c r="E623" s="434"/>
    </row>
    <row r="624" spans="1:5" ht="12.75">
      <c r="A624" s="434" t="s">
        <v>1294</v>
      </c>
      <c r="B624" s="434"/>
      <c r="C624" s="434" t="s">
        <v>1209</v>
      </c>
      <c r="D624" s="434"/>
      <c r="E624" s="434"/>
    </row>
    <row r="625" spans="1:5" ht="12.75">
      <c r="A625" s="55" t="s">
        <v>1295</v>
      </c>
      <c r="B625" s="57" t="s">
        <v>1296</v>
      </c>
      <c r="C625" s="434" t="s">
        <v>386</v>
      </c>
      <c r="D625" s="434"/>
      <c r="E625" s="434"/>
    </row>
    <row r="626" spans="1:8" ht="12.75">
      <c r="A626" s="437" t="s">
        <v>1297</v>
      </c>
      <c r="B626" s="437"/>
      <c r="C626" s="437"/>
      <c r="D626" s="398" t="s">
        <v>987</v>
      </c>
      <c r="E626" s="398"/>
      <c r="F626" s="398"/>
      <c r="G626" s="398"/>
      <c r="H626" s="398"/>
    </row>
    <row r="627" spans="1:8" ht="12.75">
      <c r="A627" s="434" t="s">
        <v>1298</v>
      </c>
      <c r="B627" s="434"/>
      <c r="C627" s="434"/>
      <c r="D627" s="394">
        <v>250</v>
      </c>
      <c r="E627" s="399"/>
      <c r="F627" s="399"/>
      <c r="G627" s="399"/>
      <c r="H627" s="399"/>
    </row>
    <row r="628" spans="1:8" ht="12.75">
      <c r="A628" s="434" t="s">
        <v>1299</v>
      </c>
      <c r="B628" s="434"/>
      <c r="C628" s="434"/>
      <c r="D628" s="394">
        <v>255</v>
      </c>
      <c r="E628" s="399"/>
      <c r="F628" s="399"/>
      <c r="G628" s="399"/>
      <c r="H628" s="399"/>
    </row>
    <row r="629" spans="1:8" ht="12.75">
      <c r="A629" s="434" t="s">
        <v>1416</v>
      </c>
      <c r="B629" s="434"/>
      <c r="C629" s="434"/>
      <c r="D629" s="395">
        <f>IF(D627=0,,D628/D627*100)</f>
        <v>102</v>
      </c>
      <c r="E629" s="426"/>
      <c r="F629" s="426"/>
      <c r="G629" s="426"/>
      <c r="H629" s="426"/>
    </row>
    <row r="630" spans="1:5" ht="12.75">
      <c r="A630" s="56"/>
      <c r="B630" s="56"/>
      <c r="C630" s="56"/>
      <c r="D630" s="56"/>
      <c r="E630" s="56"/>
    </row>
    <row r="631" spans="1:5" ht="12.75">
      <c r="A631" s="55" t="s">
        <v>1295</v>
      </c>
      <c r="B631" s="57" t="s">
        <v>1296</v>
      </c>
      <c r="C631" s="434" t="s">
        <v>387</v>
      </c>
      <c r="D631" s="434"/>
      <c r="E631" s="434"/>
    </row>
    <row r="632" spans="1:8" ht="12.75">
      <c r="A632" s="434" t="s">
        <v>1303</v>
      </c>
      <c r="B632" s="434"/>
      <c r="C632" s="434"/>
      <c r="D632" s="394">
        <v>60</v>
      </c>
      <c r="E632" s="399"/>
      <c r="F632" s="399"/>
      <c r="G632" s="399"/>
      <c r="H632" s="399"/>
    </row>
    <row r="633" spans="1:8" ht="12.75">
      <c r="A633" s="434" t="s">
        <v>1299</v>
      </c>
      <c r="B633" s="434"/>
      <c r="C633" s="434"/>
      <c r="D633" s="394">
        <v>65</v>
      </c>
      <c r="E633" s="399"/>
      <c r="F633" s="399"/>
      <c r="G633" s="399"/>
      <c r="H633" s="399"/>
    </row>
    <row r="634" spans="1:8" ht="12.75">
      <c r="A634" s="434" t="s">
        <v>1416</v>
      </c>
      <c r="B634" s="434"/>
      <c r="C634" s="434"/>
      <c r="D634" s="395">
        <f>IF(D632=0,,D633/D632*100)</f>
        <v>108.33333333333333</v>
      </c>
      <c r="E634" s="426"/>
      <c r="F634" s="426"/>
      <c r="G634" s="426"/>
      <c r="H634" s="426"/>
    </row>
    <row r="635" spans="1:8" ht="12.75">
      <c r="A635" s="434"/>
      <c r="B635" s="434"/>
      <c r="C635" s="434"/>
      <c r="D635" s="394"/>
      <c r="E635" s="399"/>
      <c r="F635" s="399"/>
      <c r="G635" s="399"/>
      <c r="H635" s="399"/>
    </row>
    <row r="637" spans="1:8" ht="12.75">
      <c r="A637" s="382" t="s">
        <v>1414</v>
      </c>
      <c r="B637" s="382"/>
      <c r="C637" s="382"/>
      <c r="D637" s="382"/>
      <c r="E637" s="382"/>
      <c r="F637" s="382"/>
      <c r="G637" s="382"/>
      <c r="H637" s="81"/>
    </row>
    <row r="638" spans="1:8" ht="12.75">
      <c r="A638" s="384" t="s">
        <v>105</v>
      </c>
      <c r="B638" s="385"/>
      <c r="C638" s="385"/>
      <c r="D638" s="385"/>
      <c r="E638" s="385"/>
      <c r="F638" s="385"/>
      <c r="G638" s="385"/>
      <c r="H638" s="424"/>
    </row>
    <row r="639" spans="1:8" ht="12.75">
      <c r="A639" s="385"/>
      <c r="B639" s="385"/>
      <c r="C639" s="385"/>
      <c r="D639" s="385"/>
      <c r="E639" s="385"/>
      <c r="F639" s="385"/>
      <c r="G639" s="385"/>
      <c r="H639" s="424"/>
    </row>
    <row r="640" spans="1:8" ht="12.75">
      <c r="A640" s="385"/>
      <c r="B640" s="385"/>
      <c r="C640" s="385"/>
      <c r="D640" s="385"/>
      <c r="E640" s="385"/>
      <c r="F640" s="385"/>
      <c r="G640" s="385"/>
      <c r="H640" s="424"/>
    </row>
    <row r="642" spans="1:5" ht="12.75">
      <c r="A642" s="434" t="s">
        <v>1428</v>
      </c>
      <c r="B642" s="434"/>
      <c r="C642" s="434" t="s">
        <v>1211</v>
      </c>
      <c r="D642" s="434"/>
      <c r="E642" s="434"/>
    </row>
    <row r="643" spans="1:5" ht="12.75">
      <c r="A643" s="55" t="s">
        <v>1293</v>
      </c>
      <c r="B643" s="55"/>
      <c r="C643" s="434" t="s">
        <v>376</v>
      </c>
      <c r="D643" s="434"/>
      <c r="E643" s="434"/>
    </row>
    <row r="644" spans="1:5" ht="12.75">
      <c r="A644" s="434" t="s">
        <v>1294</v>
      </c>
      <c r="B644" s="434"/>
      <c r="C644" s="434" t="s">
        <v>388</v>
      </c>
      <c r="D644" s="434"/>
      <c r="E644" s="434"/>
    </row>
    <row r="645" spans="1:5" ht="12.75">
      <c r="A645" s="55" t="s">
        <v>1295</v>
      </c>
      <c r="B645" s="57" t="s">
        <v>1296</v>
      </c>
      <c r="C645" s="434" t="s">
        <v>782</v>
      </c>
      <c r="D645" s="434"/>
      <c r="E645" s="434"/>
    </row>
    <row r="646" spans="1:8" ht="12.75">
      <c r="A646" s="437" t="s">
        <v>1297</v>
      </c>
      <c r="B646" s="437"/>
      <c r="C646" s="437"/>
      <c r="D646" s="398" t="s">
        <v>987</v>
      </c>
      <c r="E646" s="398"/>
      <c r="F646" s="398"/>
      <c r="G646" s="398"/>
      <c r="H646" s="398"/>
    </row>
    <row r="647" spans="1:8" ht="12.75">
      <c r="A647" s="434" t="s">
        <v>1298</v>
      </c>
      <c r="B647" s="434"/>
      <c r="C647" s="434"/>
      <c r="D647" s="394">
        <v>1610</v>
      </c>
      <c r="E647" s="399"/>
      <c r="F647" s="399"/>
      <c r="G647" s="399"/>
      <c r="H647" s="399"/>
    </row>
    <row r="648" spans="1:8" ht="12.75">
      <c r="A648" s="434" t="s">
        <v>1299</v>
      </c>
      <c r="B648" s="434"/>
      <c r="C648" s="434"/>
      <c r="D648" s="394">
        <v>1627</v>
      </c>
      <c r="E648" s="399"/>
      <c r="F648" s="399"/>
      <c r="G648" s="399"/>
      <c r="H648" s="399"/>
    </row>
    <row r="649" spans="1:8" ht="12.75">
      <c r="A649" s="434" t="s">
        <v>1416</v>
      </c>
      <c r="B649" s="434"/>
      <c r="C649" s="434"/>
      <c r="D649" s="395">
        <f>IF(D647=0,,D648/D647*100)</f>
        <v>101.05590062111803</v>
      </c>
      <c r="E649" s="426"/>
      <c r="F649" s="426"/>
      <c r="G649" s="426"/>
      <c r="H649" s="426"/>
    </row>
    <row r="650" spans="1:5" ht="12.75">
      <c r="A650" s="56"/>
      <c r="B650" s="56"/>
      <c r="C650" s="56"/>
      <c r="D650" s="56"/>
      <c r="E650" s="56"/>
    </row>
    <row r="651" spans="1:5" ht="12.75">
      <c r="A651" s="55" t="s">
        <v>1295</v>
      </c>
      <c r="B651" s="57" t="s">
        <v>1296</v>
      </c>
      <c r="C651" s="434" t="s">
        <v>389</v>
      </c>
      <c r="D651" s="434"/>
      <c r="E651" s="434"/>
    </row>
    <row r="652" spans="1:8" ht="12.75">
      <c r="A652" s="434" t="s">
        <v>1303</v>
      </c>
      <c r="B652" s="434"/>
      <c r="C652" s="434"/>
      <c r="D652" s="394">
        <v>15</v>
      </c>
      <c r="E652" s="399"/>
      <c r="F652" s="399"/>
      <c r="G652" s="399"/>
      <c r="H652" s="399"/>
    </row>
    <row r="653" spans="1:8" ht="12.75">
      <c r="A653" s="434" t="s">
        <v>1299</v>
      </c>
      <c r="B653" s="434"/>
      <c r="C653" s="434"/>
      <c r="D653" s="394">
        <v>15</v>
      </c>
      <c r="E653" s="399"/>
      <c r="F653" s="399"/>
      <c r="G653" s="399"/>
      <c r="H653" s="399"/>
    </row>
    <row r="654" spans="1:8" ht="12.75">
      <c r="A654" s="434" t="s">
        <v>1416</v>
      </c>
      <c r="B654" s="434"/>
      <c r="C654" s="434"/>
      <c r="D654" s="395">
        <f>IF(D652=0,,D653/D652*100)</f>
        <v>100</v>
      </c>
      <c r="E654" s="426"/>
      <c r="F654" s="426"/>
      <c r="G654" s="426"/>
      <c r="H654" s="426"/>
    </row>
    <row r="655" spans="1:8" ht="12.75">
      <c r="A655" s="434"/>
      <c r="B655" s="434"/>
      <c r="C655" s="434"/>
      <c r="D655" s="394"/>
      <c r="E655" s="399"/>
      <c r="F655" s="399"/>
      <c r="G655" s="399"/>
      <c r="H655" s="399"/>
    </row>
    <row r="657" spans="1:8" ht="12.75">
      <c r="A657" s="382" t="s">
        <v>1414</v>
      </c>
      <c r="B657" s="382"/>
      <c r="C657" s="382"/>
      <c r="D657" s="382"/>
      <c r="E657" s="382"/>
      <c r="F657" s="382"/>
      <c r="G657" s="382"/>
      <c r="H657" s="81"/>
    </row>
    <row r="658" spans="1:8" ht="12.75">
      <c r="A658" s="384" t="s">
        <v>1746</v>
      </c>
      <c r="B658" s="385"/>
      <c r="C658" s="385"/>
      <c r="D658" s="385"/>
      <c r="E658" s="385"/>
      <c r="F658" s="385"/>
      <c r="G658" s="385"/>
      <c r="H658" s="424"/>
    </row>
    <row r="659" spans="1:8" ht="12.75">
      <c r="A659" s="385"/>
      <c r="B659" s="385"/>
      <c r="C659" s="385"/>
      <c r="D659" s="385"/>
      <c r="E659" s="385"/>
      <c r="F659" s="385"/>
      <c r="G659" s="385"/>
      <c r="H659" s="424"/>
    </row>
    <row r="660" spans="1:8" ht="12.75">
      <c r="A660" s="385"/>
      <c r="B660" s="385"/>
      <c r="C660" s="385"/>
      <c r="D660" s="385"/>
      <c r="E660" s="385"/>
      <c r="F660" s="385"/>
      <c r="G660" s="385"/>
      <c r="H660" s="424"/>
    </row>
    <row r="662" spans="1:5" ht="12.75">
      <c r="A662" s="434" t="s">
        <v>1428</v>
      </c>
      <c r="B662" s="434"/>
      <c r="C662" s="434" t="s">
        <v>1212</v>
      </c>
      <c r="D662" s="434"/>
      <c r="E662" s="434"/>
    </row>
    <row r="663" spans="1:5" ht="12.75">
      <c r="A663" s="55" t="s">
        <v>1293</v>
      </c>
      <c r="B663" s="55"/>
      <c r="C663" s="434" t="s">
        <v>390</v>
      </c>
      <c r="D663" s="434"/>
      <c r="E663" s="434"/>
    </row>
    <row r="664" spans="1:5" ht="12.75">
      <c r="A664" s="434" t="s">
        <v>1294</v>
      </c>
      <c r="B664" s="434"/>
      <c r="C664" s="434" t="s">
        <v>1236</v>
      </c>
      <c r="D664" s="434"/>
      <c r="E664" s="434"/>
    </row>
    <row r="665" spans="1:5" ht="12.75">
      <c r="A665" s="55" t="s">
        <v>1295</v>
      </c>
      <c r="B665" s="57" t="s">
        <v>1296</v>
      </c>
      <c r="C665" s="434" t="s">
        <v>391</v>
      </c>
      <c r="D665" s="434"/>
      <c r="E665" s="434"/>
    </row>
    <row r="666" spans="1:8" ht="12.75">
      <c r="A666" s="437" t="s">
        <v>1297</v>
      </c>
      <c r="B666" s="437"/>
      <c r="C666" s="437"/>
      <c r="D666" s="398" t="s">
        <v>987</v>
      </c>
      <c r="E666" s="398"/>
      <c r="F666" s="398"/>
      <c r="G666" s="398"/>
      <c r="H666" s="398"/>
    </row>
    <row r="667" spans="1:8" ht="12.75">
      <c r="A667" s="434" t="s">
        <v>1298</v>
      </c>
      <c r="B667" s="434"/>
      <c r="C667" s="434"/>
      <c r="D667" s="394">
        <v>2</v>
      </c>
      <c r="E667" s="399"/>
      <c r="F667" s="399"/>
      <c r="G667" s="399"/>
      <c r="H667" s="399"/>
    </row>
    <row r="668" spans="1:8" ht="12.75">
      <c r="A668" s="434" t="s">
        <v>1299</v>
      </c>
      <c r="B668" s="434"/>
      <c r="C668" s="434"/>
      <c r="D668" s="394">
        <v>2</v>
      </c>
      <c r="E668" s="399"/>
      <c r="F668" s="399"/>
      <c r="G668" s="399"/>
      <c r="H668" s="399"/>
    </row>
    <row r="669" spans="1:8" ht="12.75">
      <c r="A669" s="434" t="s">
        <v>1416</v>
      </c>
      <c r="B669" s="434"/>
      <c r="C669" s="434"/>
      <c r="D669" s="395">
        <f>IF(D667=0,,D668/D667*100)</f>
        <v>100</v>
      </c>
      <c r="E669" s="426"/>
      <c r="F669" s="426"/>
      <c r="G669" s="426"/>
      <c r="H669" s="426"/>
    </row>
    <row r="670" spans="1:5" ht="12.75">
      <c r="A670" s="56"/>
      <c r="B670" s="56"/>
      <c r="C670" s="56"/>
      <c r="D670" s="56"/>
      <c r="E670" s="56"/>
    </row>
    <row r="671" spans="1:5" ht="12.75">
      <c r="A671" s="55" t="s">
        <v>1295</v>
      </c>
      <c r="B671" s="57" t="s">
        <v>1296</v>
      </c>
      <c r="C671" s="434" t="s">
        <v>392</v>
      </c>
      <c r="D671" s="434"/>
      <c r="E671" s="434"/>
    </row>
    <row r="672" spans="1:8" ht="12.75">
      <c r="A672" s="434" t="s">
        <v>1303</v>
      </c>
      <c r="B672" s="434"/>
      <c r="C672" s="434"/>
      <c r="D672" s="394">
        <v>250</v>
      </c>
      <c r="E672" s="399"/>
      <c r="F672" s="399"/>
      <c r="G672" s="399"/>
      <c r="H672" s="399"/>
    </row>
    <row r="673" spans="1:8" ht="12.75">
      <c r="A673" s="434" t="s">
        <v>1299</v>
      </c>
      <c r="B673" s="434"/>
      <c r="C673" s="434"/>
      <c r="D673" s="394">
        <v>248</v>
      </c>
      <c r="E673" s="399"/>
      <c r="F673" s="399"/>
      <c r="G673" s="399"/>
      <c r="H673" s="399"/>
    </row>
    <row r="674" spans="1:8" ht="12.75">
      <c r="A674" s="434" t="s">
        <v>1416</v>
      </c>
      <c r="B674" s="434"/>
      <c r="C674" s="434"/>
      <c r="D674" s="395">
        <f>IF(D672=0,,D673/D672*100)</f>
        <v>99.2</v>
      </c>
      <c r="E674" s="426"/>
      <c r="F674" s="426"/>
      <c r="G674" s="426"/>
      <c r="H674" s="426"/>
    </row>
    <row r="675" spans="1:8" ht="12.75">
      <c r="A675" s="434"/>
      <c r="B675" s="434"/>
      <c r="C675" s="434"/>
      <c r="D675" s="394"/>
      <c r="E675" s="399"/>
      <c r="F675" s="399"/>
      <c r="G675" s="399"/>
      <c r="H675" s="399"/>
    </row>
    <row r="677" spans="1:8" ht="12.75">
      <c r="A677" s="382" t="s">
        <v>1414</v>
      </c>
      <c r="B677" s="382"/>
      <c r="C677" s="382"/>
      <c r="D677" s="382"/>
      <c r="E677" s="382"/>
      <c r="F677" s="382"/>
      <c r="G677" s="382"/>
      <c r="H677" s="81"/>
    </row>
    <row r="678" spans="1:8" ht="12.75">
      <c r="A678" s="384" t="s">
        <v>106</v>
      </c>
      <c r="B678" s="385"/>
      <c r="C678" s="385"/>
      <c r="D678" s="385"/>
      <c r="E678" s="385"/>
      <c r="F678" s="385"/>
      <c r="G678" s="385"/>
      <c r="H678" s="424"/>
    </row>
    <row r="679" spans="1:8" ht="12.75">
      <c r="A679" s="385"/>
      <c r="B679" s="385"/>
      <c r="C679" s="385"/>
      <c r="D679" s="385"/>
      <c r="E679" s="385"/>
      <c r="F679" s="385"/>
      <c r="G679" s="385"/>
      <c r="H679" s="424"/>
    </row>
    <row r="680" spans="1:8" ht="12.75">
      <c r="A680" s="385"/>
      <c r="B680" s="385"/>
      <c r="C680" s="385"/>
      <c r="D680" s="385"/>
      <c r="E680" s="385"/>
      <c r="F680" s="385"/>
      <c r="G680" s="385"/>
      <c r="H680" s="424"/>
    </row>
  </sheetData>
  <sheetProtection/>
  <mergeCells count="394">
    <mergeCell ref="A299:H299"/>
    <mergeCell ref="A338:H339"/>
    <mergeCell ref="A356:H356"/>
    <mergeCell ref="A357:H358"/>
    <mergeCell ref="A300:H301"/>
    <mergeCell ref="A314:H314"/>
    <mergeCell ref="A315:H316"/>
    <mergeCell ref="A337:H337"/>
    <mergeCell ref="A247:H247"/>
    <mergeCell ref="A248:H249"/>
    <mergeCell ref="A270:H270"/>
    <mergeCell ref="A271:H272"/>
    <mergeCell ref="A282:H282"/>
    <mergeCell ref="A283:H284"/>
    <mergeCell ref="A149:H149"/>
    <mergeCell ref="A150:H151"/>
    <mergeCell ref="A181:H181"/>
    <mergeCell ref="A182:H183"/>
    <mergeCell ref="A225:H225"/>
    <mergeCell ref="A226:H227"/>
    <mergeCell ref="A57:H57"/>
    <mergeCell ref="A58:H59"/>
    <mergeCell ref="A83:H83"/>
    <mergeCell ref="A84:H85"/>
    <mergeCell ref="A125:H125"/>
    <mergeCell ref="A126:H127"/>
    <mergeCell ref="B399:B401"/>
    <mergeCell ref="C399:C401"/>
    <mergeCell ref="D399:D401"/>
    <mergeCell ref="B402:B404"/>
    <mergeCell ref="C402:C404"/>
    <mergeCell ref="D402:D404"/>
    <mergeCell ref="B393:B395"/>
    <mergeCell ref="C393:C395"/>
    <mergeCell ref="D393:D395"/>
    <mergeCell ref="B396:B398"/>
    <mergeCell ref="C396:C398"/>
    <mergeCell ref="D396:D398"/>
    <mergeCell ref="B387:B389"/>
    <mergeCell ref="C387:C389"/>
    <mergeCell ref="D387:D389"/>
    <mergeCell ref="B390:B392"/>
    <mergeCell ref="C390:C392"/>
    <mergeCell ref="D390:D392"/>
    <mergeCell ref="B381:B383"/>
    <mergeCell ref="C381:C383"/>
    <mergeCell ref="D381:D383"/>
    <mergeCell ref="B384:B386"/>
    <mergeCell ref="C384:C386"/>
    <mergeCell ref="D384:D386"/>
    <mergeCell ref="B375:B377"/>
    <mergeCell ref="C375:C377"/>
    <mergeCell ref="D375:D377"/>
    <mergeCell ref="B378:B380"/>
    <mergeCell ref="C378:C380"/>
    <mergeCell ref="D378:D380"/>
    <mergeCell ref="B369:B371"/>
    <mergeCell ref="C369:C371"/>
    <mergeCell ref="D369:D371"/>
    <mergeCell ref="B372:B374"/>
    <mergeCell ref="C372:C374"/>
    <mergeCell ref="D372:D374"/>
    <mergeCell ref="C363:C365"/>
    <mergeCell ref="D363:D365"/>
    <mergeCell ref="A361:D361"/>
    <mergeCell ref="B366:B368"/>
    <mergeCell ref="C366:C368"/>
    <mergeCell ref="D366:D368"/>
    <mergeCell ref="A414:H416"/>
    <mergeCell ref="A419:B419"/>
    <mergeCell ref="C419:E419"/>
    <mergeCell ref="C420:E420"/>
    <mergeCell ref="A5:C8"/>
    <mergeCell ref="A34:H34"/>
    <mergeCell ref="A35:H36"/>
    <mergeCell ref="A413:G413"/>
    <mergeCell ref="E361:H361"/>
    <mergeCell ref="B363:B365"/>
    <mergeCell ref="A522:C522"/>
    <mergeCell ref="D522:H522"/>
    <mergeCell ref="A421:B421"/>
    <mergeCell ref="C421:E421"/>
    <mergeCell ref="C422:E422"/>
    <mergeCell ref="A423:C423"/>
    <mergeCell ref="D423:H423"/>
    <mergeCell ref="A424:C424"/>
    <mergeCell ref="A425:C425"/>
    <mergeCell ref="A426:C426"/>
    <mergeCell ref="C521:E521"/>
    <mergeCell ref="D424:H424"/>
    <mergeCell ref="D425:H425"/>
    <mergeCell ref="D426:H426"/>
    <mergeCell ref="A431:C431"/>
    <mergeCell ref="A432:C432"/>
    <mergeCell ref="D431:H431"/>
    <mergeCell ref="D432:H432"/>
    <mergeCell ref="C428:E428"/>
    <mergeCell ref="A429:C429"/>
    <mergeCell ref="C441:E441"/>
    <mergeCell ref="C442:E442"/>
    <mergeCell ref="A430:C430"/>
    <mergeCell ref="D429:H429"/>
    <mergeCell ref="D430:H430"/>
    <mergeCell ref="A434:G434"/>
    <mergeCell ref="A443:C443"/>
    <mergeCell ref="D443:H443"/>
    <mergeCell ref="A444:C444"/>
    <mergeCell ref="D444:H444"/>
    <mergeCell ref="A435:H437"/>
    <mergeCell ref="C519:E519"/>
    <mergeCell ref="A439:B439"/>
    <mergeCell ref="C439:E439"/>
    <mergeCell ref="C440:E440"/>
    <mergeCell ref="A441:B441"/>
    <mergeCell ref="C448:E448"/>
    <mergeCell ref="A449:C449"/>
    <mergeCell ref="D449:H449"/>
    <mergeCell ref="A450:C450"/>
    <mergeCell ref="D450:H450"/>
    <mergeCell ref="A445:C445"/>
    <mergeCell ref="D445:H445"/>
    <mergeCell ref="A446:C446"/>
    <mergeCell ref="D446:H446"/>
    <mergeCell ref="A454:G454"/>
    <mergeCell ref="A455:H457"/>
    <mergeCell ref="A459:B459"/>
    <mergeCell ref="C459:E459"/>
    <mergeCell ref="A451:C451"/>
    <mergeCell ref="D451:H451"/>
    <mergeCell ref="A452:C452"/>
    <mergeCell ref="D452:H452"/>
    <mergeCell ref="A463:C463"/>
    <mergeCell ref="D463:H463"/>
    <mergeCell ref="A464:C464"/>
    <mergeCell ref="D464:H464"/>
    <mergeCell ref="C460:E460"/>
    <mergeCell ref="A461:B461"/>
    <mergeCell ref="C461:E461"/>
    <mergeCell ref="C462:E462"/>
    <mergeCell ref="C468:E468"/>
    <mergeCell ref="A469:C469"/>
    <mergeCell ref="D469:H469"/>
    <mergeCell ref="A470:C470"/>
    <mergeCell ref="D470:H470"/>
    <mergeCell ref="A465:C465"/>
    <mergeCell ref="D465:H465"/>
    <mergeCell ref="A466:C466"/>
    <mergeCell ref="D466:H466"/>
    <mergeCell ref="A474:G474"/>
    <mergeCell ref="A475:H477"/>
    <mergeCell ref="A479:B479"/>
    <mergeCell ref="C479:E479"/>
    <mergeCell ref="A471:C471"/>
    <mergeCell ref="D471:H471"/>
    <mergeCell ref="A472:C472"/>
    <mergeCell ref="D472:H472"/>
    <mergeCell ref="A483:C483"/>
    <mergeCell ref="D483:H483"/>
    <mergeCell ref="A484:C484"/>
    <mergeCell ref="D484:H484"/>
    <mergeCell ref="C480:E480"/>
    <mergeCell ref="A481:B481"/>
    <mergeCell ref="C481:E481"/>
    <mergeCell ref="C482:E482"/>
    <mergeCell ref="C488:E488"/>
    <mergeCell ref="A489:C489"/>
    <mergeCell ref="D489:H489"/>
    <mergeCell ref="A490:C490"/>
    <mergeCell ref="D490:H490"/>
    <mergeCell ref="A485:C485"/>
    <mergeCell ref="D485:H485"/>
    <mergeCell ref="A486:C486"/>
    <mergeCell ref="D486:H486"/>
    <mergeCell ref="A498:B498"/>
    <mergeCell ref="C498:E498"/>
    <mergeCell ref="C499:E499"/>
    <mergeCell ref="A500:B500"/>
    <mergeCell ref="C500:E500"/>
    <mergeCell ref="A491:C491"/>
    <mergeCell ref="D491:H491"/>
    <mergeCell ref="A493:G493"/>
    <mergeCell ref="A494:H496"/>
    <mergeCell ref="A504:C504"/>
    <mergeCell ref="D504:H504"/>
    <mergeCell ref="A505:C505"/>
    <mergeCell ref="D505:H505"/>
    <mergeCell ref="C501:E501"/>
    <mergeCell ref="A502:C502"/>
    <mergeCell ref="D502:H502"/>
    <mergeCell ref="A503:C503"/>
    <mergeCell ref="D503:H503"/>
    <mergeCell ref="A510:C510"/>
    <mergeCell ref="D510:H510"/>
    <mergeCell ref="A511:C511"/>
    <mergeCell ref="D511:H511"/>
    <mergeCell ref="C507:E507"/>
    <mergeCell ref="A508:C508"/>
    <mergeCell ref="D508:H508"/>
    <mergeCell ref="A509:C509"/>
    <mergeCell ref="D509:H509"/>
    <mergeCell ref="A523:C523"/>
    <mergeCell ref="D523:H523"/>
    <mergeCell ref="A524:C524"/>
    <mergeCell ref="D524:H524"/>
    <mergeCell ref="A513:G513"/>
    <mergeCell ref="A514:H516"/>
    <mergeCell ref="A518:B518"/>
    <mergeCell ref="C518:E518"/>
    <mergeCell ref="A520:B520"/>
    <mergeCell ref="C520:E520"/>
    <mergeCell ref="A525:C525"/>
    <mergeCell ref="D525:H525"/>
    <mergeCell ref="A626:C626"/>
    <mergeCell ref="D626:H626"/>
    <mergeCell ref="C623:E623"/>
    <mergeCell ref="A624:B624"/>
    <mergeCell ref="C624:E624"/>
    <mergeCell ref="C625:E625"/>
    <mergeCell ref="C534:E534"/>
    <mergeCell ref="A535:B535"/>
    <mergeCell ref="C535:E535"/>
    <mergeCell ref="C536:E536"/>
    <mergeCell ref="A528:G528"/>
    <mergeCell ref="A529:H531"/>
    <mergeCell ref="A533:B533"/>
    <mergeCell ref="C533:E533"/>
    <mergeCell ref="A539:C539"/>
    <mergeCell ref="D539:H539"/>
    <mergeCell ref="A540:C540"/>
    <mergeCell ref="D540:H540"/>
    <mergeCell ref="A537:C537"/>
    <mergeCell ref="D537:H537"/>
    <mergeCell ref="A538:C538"/>
    <mergeCell ref="D538:H538"/>
    <mergeCell ref="A545:C545"/>
    <mergeCell ref="D545:H545"/>
    <mergeCell ref="A547:G547"/>
    <mergeCell ref="A548:H550"/>
    <mergeCell ref="C542:E542"/>
    <mergeCell ref="A543:C543"/>
    <mergeCell ref="D543:H543"/>
    <mergeCell ref="A544:C544"/>
    <mergeCell ref="D544:H544"/>
    <mergeCell ref="C555:E555"/>
    <mergeCell ref="A556:C556"/>
    <mergeCell ref="D556:H556"/>
    <mergeCell ref="A557:C557"/>
    <mergeCell ref="D557:H557"/>
    <mergeCell ref="A552:B552"/>
    <mergeCell ref="C552:E552"/>
    <mergeCell ref="C553:E553"/>
    <mergeCell ref="A554:B554"/>
    <mergeCell ref="C554:E554"/>
    <mergeCell ref="C561:E561"/>
    <mergeCell ref="A562:C562"/>
    <mergeCell ref="D562:H562"/>
    <mergeCell ref="A563:C563"/>
    <mergeCell ref="D563:H563"/>
    <mergeCell ref="A558:C558"/>
    <mergeCell ref="D558:H558"/>
    <mergeCell ref="A559:C559"/>
    <mergeCell ref="D559:H559"/>
    <mergeCell ref="A567:G567"/>
    <mergeCell ref="A568:H570"/>
    <mergeCell ref="A572:B572"/>
    <mergeCell ref="C572:E572"/>
    <mergeCell ref="A564:C564"/>
    <mergeCell ref="D564:H564"/>
    <mergeCell ref="A565:C565"/>
    <mergeCell ref="D565:H565"/>
    <mergeCell ref="A576:C576"/>
    <mergeCell ref="D576:H576"/>
    <mergeCell ref="A577:C577"/>
    <mergeCell ref="D577:H577"/>
    <mergeCell ref="C573:E573"/>
    <mergeCell ref="A574:B574"/>
    <mergeCell ref="C574:E574"/>
    <mergeCell ref="C575:E575"/>
    <mergeCell ref="A582:G582"/>
    <mergeCell ref="A583:H585"/>
    <mergeCell ref="A587:B587"/>
    <mergeCell ref="C587:E587"/>
    <mergeCell ref="A578:C578"/>
    <mergeCell ref="D578:H578"/>
    <mergeCell ref="A579:C579"/>
    <mergeCell ref="D579:H579"/>
    <mergeCell ref="A591:C591"/>
    <mergeCell ref="D591:H591"/>
    <mergeCell ref="A592:C592"/>
    <mergeCell ref="D592:H592"/>
    <mergeCell ref="C588:E588"/>
    <mergeCell ref="A589:B589"/>
    <mergeCell ref="C589:E589"/>
    <mergeCell ref="C590:E590"/>
    <mergeCell ref="A597:G597"/>
    <mergeCell ref="A598:H600"/>
    <mergeCell ref="A602:B602"/>
    <mergeCell ref="C602:E602"/>
    <mergeCell ref="A593:C593"/>
    <mergeCell ref="D593:H593"/>
    <mergeCell ref="A594:C594"/>
    <mergeCell ref="D594:H594"/>
    <mergeCell ref="A606:C606"/>
    <mergeCell ref="D606:H606"/>
    <mergeCell ref="A607:C607"/>
    <mergeCell ref="D607:H607"/>
    <mergeCell ref="C603:E603"/>
    <mergeCell ref="A604:B604"/>
    <mergeCell ref="C604:E604"/>
    <mergeCell ref="C605:E605"/>
    <mergeCell ref="C611:E611"/>
    <mergeCell ref="A612:C612"/>
    <mergeCell ref="D612:H612"/>
    <mergeCell ref="A613:C613"/>
    <mergeCell ref="D613:H613"/>
    <mergeCell ref="A608:C608"/>
    <mergeCell ref="D608:H608"/>
    <mergeCell ref="A609:C609"/>
    <mergeCell ref="D609:H609"/>
    <mergeCell ref="A617:G617"/>
    <mergeCell ref="A618:H620"/>
    <mergeCell ref="A622:B622"/>
    <mergeCell ref="C622:E622"/>
    <mergeCell ref="A614:C614"/>
    <mergeCell ref="D614:H614"/>
    <mergeCell ref="A615:C615"/>
    <mergeCell ref="D615:H615"/>
    <mergeCell ref="A629:C629"/>
    <mergeCell ref="D629:H629"/>
    <mergeCell ref="C631:E631"/>
    <mergeCell ref="A632:C632"/>
    <mergeCell ref="D632:H632"/>
    <mergeCell ref="A627:C627"/>
    <mergeCell ref="D627:H627"/>
    <mergeCell ref="A628:C628"/>
    <mergeCell ref="D628:H628"/>
    <mergeCell ref="A635:C635"/>
    <mergeCell ref="D635:H635"/>
    <mergeCell ref="A637:G637"/>
    <mergeCell ref="A638:H640"/>
    <mergeCell ref="A633:C633"/>
    <mergeCell ref="D633:H633"/>
    <mergeCell ref="A634:C634"/>
    <mergeCell ref="D634:H634"/>
    <mergeCell ref="C645:E645"/>
    <mergeCell ref="A646:C646"/>
    <mergeCell ref="D646:H646"/>
    <mergeCell ref="A647:C647"/>
    <mergeCell ref="D647:H647"/>
    <mergeCell ref="A642:B642"/>
    <mergeCell ref="C642:E642"/>
    <mergeCell ref="C643:E643"/>
    <mergeCell ref="A644:B644"/>
    <mergeCell ref="C644:E644"/>
    <mergeCell ref="C651:E651"/>
    <mergeCell ref="A652:C652"/>
    <mergeCell ref="D652:H652"/>
    <mergeCell ref="A653:C653"/>
    <mergeCell ref="D653:H653"/>
    <mergeCell ref="A648:C648"/>
    <mergeCell ref="D648:H648"/>
    <mergeCell ref="A649:C649"/>
    <mergeCell ref="D649:H649"/>
    <mergeCell ref="A657:G657"/>
    <mergeCell ref="A658:H660"/>
    <mergeCell ref="A662:B662"/>
    <mergeCell ref="C662:E662"/>
    <mergeCell ref="A654:C654"/>
    <mergeCell ref="D654:H654"/>
    <mergeCell ref="A655:C655"/>
    <mergeCell ref="D655:H655"/>
    <mergeCell ref="A666:C666"/>
    <mergeCell ref="D666:H666"/>
    <mergeCell ref="A667:C667"/>
    <mergeCell ref="D667:H667"/>
    <mergeCell ref="C663:E663"/>
    <mergeCell ref="A664:B664"/>
    <mergeCell ref="C664:E664"/>
    <mergeCell ref="C665:E665"/>
    <mergeCell ref="C671:E671"/>
    <mergeCell ref="A672:C672"/>
    <mergeCell ref="D672:H672"/>
    <mergeCell ref="A673:C673"/>
    <mergeCell ref="D673:H673"/>
    <mergeCell ref="A668:C668"/>
    <mergeCell ref="D668:H668"/>
    <mergeCell ref="A669:C669"/>
    <mergeCell ref="D669:H669"/>
    <mergeCell ref="A677:G677"/>
    <mergeCell ref="A678:H680"/>
    <mergeCell ref="A674:C674"/>
    <mergeCell ref="D674:H674"/>
    <mergeCell ref="A675:C675"/>
    <mergeCell ref="D675:H675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146"/>
  <sheetViews>
    <sheetView zoomScalePageLayoutView="0" workbookViewId="0" topLeftCell="A46">
      <selection activeCell="F42" activeCellId="2" sqref="A42:A44 D42:D44 F42:F44"/>
    </sheetView>
  </sheetViews>
  <sheetFormatPr defaultColWidth="9.140625" defaultRowHeight="12.75"/>
  <cols>
    <col min="1" max="2" width="7.140625" style="0" customWidth="1"/>
    <col min="3" max="3" width="11.140625" style="0" customWidth="1"/>
    <col min="4" max="4" width="21.421875" style="0" customWidth="1"/>
    <col min="5" max="8" width="10.00390625" style="0" customWidth="1"/>
    <col min="9" max="13" width="9.140625" style="1" customWidth="1"/>
  </cols>
  <sheetData>
    <row r="2" ht="12.75">
      <c r="A2" s="150" t="s">
        <v>942</v>
      </c>
    </row>
    <row r="4" spans="1:7" ht="21.7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1.75" customHeight="1">
      <c r="A5" s="415" t="s">
        <v>941</v>
      </c>
      <c r="B5" s="416"/>
      <c r="C5" s="417"/>
      <c r="D5" s="48" t="s">
        <v>1417</v>
      </c>
      <c r="E5" s="215">
        <f>SUM(E6:E8)</f>
        <v>130000</v>
      </c>
      <c r="F5" s="215">
        <f>SUM(F6:F8)</f>
        <v>133891.69</v>
      </c>
      <c r="G5" s="155">
        <f>SUM(H68)</f>
        <v>102.9936076923077</v>
      </c>
    </row>
    <row r="6" spans="1:7" ht="21.75" customHeight="1">
      <c r="A6" s="418"/>
      <c r="B6" s="419"/>
      <c r="C6" s="420"/>
      <c r="D6" s="69" t="s">
        <v>1284</v>
      </c>
      <c r="E6" s="87">
        <f>SUM(E66)</f>
        <v>97000</v>
      </c>
      <c r="F6" s="87">
        <f>SUM(E67)</f>
        <v>101208.32</v>
      </c>
      <c r="G6" s="88">
        <f>SUM(E68)</f>
        <v>104.33847422680414</v>
      </c>
    </row>
    <row r="7" spans="1:7" ht="21.75" customHeight="1">
      <c r="A7" s="418"/>
      <c r="B7" s="419"/>
      <c r="C7" s="420"/>
      <c r="D7" s="69" t="s">
        <v>1285</v>
      </c>
      <c r="E7" s="87">
        <f>SUM(F66)</f>
        <v>33000</v>
      </c>
      <c r="F7" s="87">
        <f>SUM(F67)</f>
        <v>32683.370000000003</v>
      </c>
      <c r="G7" s="88">
        <f>SUM(F68)</f>
        <v>99.04051515151517</v>
      </c>
    </row>
    <row r="8" spans="1:7" ht="21.75" customHeight="1">
      <c r="A8" s="421"/>
      <c r="B8" s="422"/>
      <c r="C8" s="423"/>
      <c r="D8" s="69" t="s">
        <v>1420</v>
      </c>
      <c r="E8" s="87">
        <f>SUM(G66)</f>
        <v>0</v>
      </c>
      <c r="F8" s="87">
        <f>SUM(G67)</f>
        <v>0</v>
      </c>
      <c r="G8" s="88">
        <f>SUM(G68)</f>
        <v>0</v>
      </c>
    </row>
    <row r="11" spans="1:13" s="142" customFormat="1" ht="19.5" customHeight="1">
      <c r="A11" s="135" t="s">
        <v>943</v>
      </c>
      <c r="B11" s="136"/>
      <c r="C11" s="137"/>
      <c r="D11" s="138"/>
      <c r="E11" s="139">
        <f>SUM(E16,E30,E48)</f>
        <v>130000</v>
      </c>
      <c r="F11" s="139">
        <f>SUM(F16,F30,F48)</f>
        <v>133891.69</v>
      </c>
      <c r="G11" s="139">
        <f>SUM(G16,G30,G48)</f>
        <v>97000</v>
      </c>
      <c r="H11" s="139">
        <f>IF(E11=0,,F11/E11*100)</f>
        <v>102.9936076923077</v>
      </c>
      <c r="I11" s="144"/>
      <c r="J11" s="144"/>
      <c r="K11" s="144"/>
      <c r="L11" s="144"/>
      <c r="M11" s="144"/>
    </row>
    <row r="12" spans="1:13" s="142" customFormat="1" ht="19.5" customHeight="1">
      <c r="A12" s="18" t="s">
        <v>1171</v>
      </c>
      <c r="B12" s="62" t="s">
        <v>944</v>
      </c>
      <c r="C12" s="27" t="s">
        <v>1428</v>
      </c>
      <c r="D12" s="19" t="s">
        <v>945</v>
      </c>
      <c r="E12" s="40" t="s">
        <v>1415</v>
      </c>
      <c r="F12" s="40" t="s">
        <v>983</v>
      </c>
      <c r="G12" s="40" t="s">
        <v>984</v>
      </c>
      <c r="H12" s="18" t="s">
        <v>1416</v>
      </c>
      <c r="I12" s="144"/>
      <c r="J12" s="144"/>
      <c r="K12" s="144"/>
      <c r="L12" s="144"/>
      <c r="M12" s="144"/>
    </row>
    <row r="13" spans="1:13" s="142" customFormat="1" ht="19.5" customHeight="1">
      <c r="A13" s="76" t="s">
        <v>1421</v>
      </c>
      <c r="B13" s="77" t="s">
        <v>1422</v>
      </c>
      <c r="C13" s="78" t="s">
        <v>1423</v>
      </c>
      <c r="D13" s="79" t="s">
        <v>1413</v>
      </c>
      <c r="E13" s="80"/>
      <c r="F13" s="80"/>
      <c r="G13" s="80"/>
      <c r="H13" s="80"/>
      <c r="I13" s="144"/>
      <c r="J13" s="144"/>
      <c r="K13" s="144"/>
      <c r="L13" s="144"/>
      <c r="M13" s="144"/>
    </row>
    <row r="14" spans="1:13" s="142" customFormat="1" ht="19.5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SUM(E15:E15)</f>
        <v>0</v>
      </c>
      <c r="F14" s="63">
        <f>SUM(F15:F15)</f>
        <v>0</v>
      </c>
      <c r="G14" s="63">
        <f>SUM(G15:G15)</f>
        <v>0</v>
      </c>
      <c r="H14" s="63">
        <f>IF(E14=0,,F14/E14*100)</f>
        <v>0</v>
      </c>
      <c r="I14" s="144"/>
      <c r="J14" s="144"/>
      <c r="K14" s="144"/>
      <c r="L14" s="144"/>
      <c r="M14" s="144"/>
    </row>
    <row r="15" spans="1:8" s="144" customFormat="1" ht="19.5" customHeight="1">
      <c r="A15" s="68">
        <v>635006</v>
      </c>
      <c r="B15" s="73" t="s">
        <v>946</v>
      </c>
      <c r="C15" s="32" t="s">
        <v>1169</v>
      </c>
      <c r="D15" s="69" t="s">
        <v>298</v>
      </c>
      <c r="E15" s="66"/>
      <c r="F15" s="66"/>
      <c r="G15" s="66"/>
      <c r="H15" s="66">
        <f>IF(E15=0,,F15/E15*100)</f>
        <v>0</v>
      </c>
    </row>
    <row r="16" spans="1:13" s="142" customFormat="1" ht="19.5" customHeight="1">
      <c r="A16" s="24"/>
      <c r="B16" s="72"/>
      <c r="C16" s="23" t="s">
        <v>1639</v>
      </c>
      <c r="D16" s="24" t="s">
        <v>1417</v>
      </c>
      <c r="E16" s="31">
        <f>SUM(E14)</f>
        <v>0</v>
      </c>
      <c r="F16" s="31">
        <f>SUM(F14)</f>
        <v>0</v>
      </c>
      <c r="G16" s="31">
        <f>SUM(G14)</f>
        <v>0</v>
      </c>
      <c r="H16" s="31">
        <f>IF(E16=0,,F16/E16*100)</f>
        <v>0</v>
      </c>
      <c r="I16" s="144"/>
      <c r="J16" s="144"/>
      <c r="K16" s="144"/>
      <c r="L16" s="144"/>
      <c r="M16" s="144"/>
    </row>
    <row r="17" spans="1:13" s="142" customFormat="1" ht="19.5" customHeight="1">
      <c r="A17" s="145"/>
      <c r="B17" s="146"/>
      <c r="C17" s="147"/>
      <c r="D17" s="148"/>
      <c r="E17" s="145"/>
      <c r="F17" s="145"/>
      <c r="G17" s="145"/>
      <c r="H17" s="145"/>
      <c r="I17" s="144"/>
      <c r="J17" s="144"/>
      <c r="K17" s="144"/>
      <c r="L17" s="144"/>
      <c r="M17" s="144"/>
    </row>
    <row r="18" spans="1:13" s="142" customFormat="1" ht="19.5" customHeight="1">
      <c r="A18" s="382" t="s">
        <v>1692</v>
      </c>
      <c r="B18" s="382"/>
      <c r="C18" s="382"/>
      <c r="D18" s="382"/>
      <c r="E18" s="382"/>
      <c r="F18" s="382"/>
      <c r="G18" s="382"/>
      <c r="H18" s="383"/>
      <c r="I18" s="144"/>
      <c r="J18" s="144"/>
      <c r="K18" s="144"/>
      <c r="L18" s="144"/>
      <c r="M18" s="144"/>
    </row>
    <row r="19" spans="1:13" s="142" customFormat="1" ht="19.5" customHeight="1">
      <c r="A19" s="384" t="s">
        <v>1176</v>
      </c>
      <c r="B19" s="385"/>
      <c r="C19" s="385"/>
      <c r="D19" s="385"/>
      <c r="E19" s="385"/>
      <c r="F19" s="385"/>
      <c r="G19" s="385"/>
      <c r="H19" s="385"/>
      <c r="I19" s="144"/>
      <c r="J19" s="144"/>
      <c r="K19" s="144"/>
      <c r="L19" s="144"/>
      <c r="M19" s="144"/>
    </row>
    <row r="20" spans="1:13" s="142" customFormat="1" ht="19.5" customHeight="1">
      <c r="A20" s="385"/>
      <c r="B20" s="385"/>
      <c r="C20" s="385"/>
      <c r="D20" s="385"/>
      <c r="E20" s="385"/>
      <c r="F20" s="385"/>
      <c r="G20" s="385"/>
      <c r="H20" s="385"/>
      <c r="I20" s="144"/>
      <c r="J20" s="144"/>
      <c r="K20" s="144"/>
      <c r="L20" s="144"/>
      <c r="M20" s="144"/>
    </row>
    <row r="21" spans="1:13" s="142" customFormat="1" ht="19.5" customHeight="1">
      <c r="A21" s="145"/>
      <c r="B21" s="146"/>
      <c r="C21" s="147"/>
      <c r="D21" s="148"/>
      <c r="E21" s="145"/>
      <c r="F21" s="145"/>
      <c r="G21" s="145"/>
      <c r="H21" s="145"/>
      <c r="I21" s="144"/>
      <c r="J21" s="144"/>
      <c r="K21" s="144"/>
      <c r="L21" s="144"/>
      <c r="M21" s="144"/>
    </row>
    <row r="22" spans="1:13" s="142" customFormat="1" ht="19.5" customHeight="1">
      <c r="A22" s="18" t="s">
        <v>1171</v>
      </c>
      <c r="B22" s="62" t="s">
        <v>947</v>
      </c>
      <c r="C22" s="27" t="s">
        <v>1428</v>
      </c>
      <c r="D22" s="19" t="s">
        <v>1170</v>
      </c>
      <c r="E22" s="40" t="s">
        <v>1415</v>
      </c>
      <c r="F22" s="40" t="s">
        <v>983</v>
      </c>
      <c r="G22" s="40" t="s">
        <v>984</v>
      </c>
      <c r="H22" s="18" t="s">
        <v>1416</v>
      </c>
      <c r="I22" s="144"/>
      <c r="J22" s="144"/>
      <c r="K22" s="144"/>
      <c r="L22" s="144"/>
      <c r="M22" s="144"/>
    </row>
    <row r="23" spans="1:13" s="142" customFormat="1" ht="19.5" customHeight="1">
      <c r="A23" s="76" t="s">
        <v>1421</v>
      </c>
      <c r="B23" s="77" t="s">
        <v>1422</v>
      </c>
      <c r="C23" s="78" t="s">
        <v>1423</v>
      </c>
      <c r="D23" s="79" t="s">
        <v>1413</v>
      </c>
      <c r="E23" s="80"/>
      <c r="F23" s="80"/>
      <c r="G23" s="80"/>
      <c r="H23" s="80"/>
      <c r="I23" s="144"/>
      <c r="J23" s="144"/>
      <c r="K23" s="144"/>
      <c r="L23" s="144"/>
      <c r="M23" s="144"/>
    </row>
    <row r="24" spans="1:13" s="142" customFormat="1" ht="19.5" customHeight="1">
      <c r="A24" s="47" t="s">
        <v>1424</v>
      </c>
      <c r="B24" s="47" t="s">
        <v>1425</v>
      </c>
      <c r="C24" s="25" t="s">
        <v>1426</v>
      </c>
      <c r="D24" s="143" t="s">
        <v>1427</v>
      </c>
      <c r="E24" s="63">
        <f>SUM(E25:E29)</f>
        <v>97000</v>
      </c>
      <c r="F24" s="63">
        <f>SUM(F25:F29)</f>
        <v>97000</v>
      </c>
      <c r="G24" s="63">
        <f>SUM(G25:G29)</f>
        <v>97000</v>
      </c>
      <c r="H24" s="63">
        <f aca="true" t="shared" si="0" ref="H24:H30">IF(E24=0,,F24/E24*100)</f>
        <v>100</v>
      </c>
      <c r="I24" s="144"/>
      <c r="J24" s="144"/>
      <c r="K24" s="144"/>
      <c r="L24" s="144"/>
      <c r="M24" s="144"/>
    </row>
    <row r="25" spans="1:13" s="142" customFormat="1" ht="19.5" customHeight="1">
      <c r="A25" s="32">
        <v>642001</v>
      </c>
      <c r="B25" s="73" t="s">
        <v>948</v>
      </c>
      <c r="C25" s="32" t="s">
        <v>1639</v>
      </c>
      <c r="D25" s="33" t="s">
        <v>675</v>
      </c>
      <c r="E25" s="34">
        <v>79800</v>
      </c>
      <c r="F25" s="34">
        <v>79800</v>
      </c>
      <c r="G25" s="34">
        <v>79800</v>
      </c>
      <c r="H25" s="34">
        <f t="shared" si="0"/>
        <v>100</v>
      </c>
      <c r="I25" s="144"/>
      <c r="J25" s="144"/>
      <c r="K25" s="144"/>
      <c r="L25" s="144"/>
      <c r="M25" s="144"/>
    </row>
    <row r="26" spans="1:13" s="142" customFormat="1" ht="19.5" customHeight="1">
      <c r="A26" s="32">
        <v>642001</v>
      </c>
      <c r="B26" s="73" t="s">
        <v>1737</v>
      </c>
      <c r="C26" s="32" t="s">
        <v>1639</v>
      </c>
      <c r="D26" s="33" t="s">
        <v>676</v>
      </c>
      <c r="E26" s="45">
        <v>500</v>
      </c>
      <c r="F26" s="34">
        <v>500</v>
      </c>
      <c r="G26" s="34">
        <v>500</v>
      </c>
      <c r="H26" s="34">
        <f t="shared" si="0"/>
        <v>100</v>
      </c>
      <c r="I26" s="144"/>
      <c r="J26" s="144"/>
      <c r="K26" s="144"/>
      <c r="L26" s="144"/>
      <c r="M26" s="144"/>
    </row>
    <row r="27" spans="1:13" s="142" customFormat="1" ht="19.5" customHeight="1">
      <c r="A27" s="65">
        <v>642001</v>
      </c>
      <c r="B27" s="64" t="s">
        <v>1738</v>
      </c>
      <c r="C27" s="65" t="s">
        <v>1639</v>
      </c>
      <c r="D27" s="70" t="s">
        <v>677</v>
      </c>
      <c r="E27" s="45">
        <v>16700</v>
      </c>
      <c r="F27" s="34">
        <v>16700</v>
      </c>
      <c r="G27" s="34">
        <v>16700</v>
      </c>
      <c r="H27" s="34">
        <f t="shared" si="0"/>
        <v>100</v>
      </c>
      <c r="I27" s="144"/>
      <c r="J27" s="144"/>
      <c r="K27" s="144"/>
      <c r="L27" s="144"/>
      <c r="M27" s="144"/>
    </row>
    <row r="28" spans="1:13" s="142" customFormat="1" ht="19.5" customHeight="1">
      <c r="A28" s="32">
        <v>642001</v>
      </c>
      <c r="B28" s="64" t="s">
        <v>1739</v>
      </c>
      <c r="C28" s="65" t="s">
        <v>1639</v>
      </c>
      <c r="D28" s="70" t="s">
        <v>1929</v>
      </c>
      <c r="E28" s="45"/>
      <c r="F28" s="277"/>
      <c r="G28" s="277"/>
      <c r="H28" s="34">
        <f t="shared" si="0"/>
        <v>0</v>
      </c>
      <c r="I28" s="144"/>
      <c r="J28" s="144"/>
      <c r="K28" s="144"/>
      <c r="L28" s="144"/>
      <c r="M28" s="144"/>
    </row>
    <row r="29" spans="1:13" s="142" customFormat="1" ht="19.5" customHeight="1">
      <c r="A29" s="32"/>
      <c r="B29" s="73" t="s">
        <v>299</v>
      </c>
      <c r="C29" s="32" t="s">
        <v>1639</v>
      </c>
      <c r="D29" s="33"/>
      <c r="E29" s="34"/>
      <c r="F29" s="34"/>
      <c r="G29" s="34"/>
      <c r="H29" s="34">
        <f t="shared" si="0"/>
        <v>0</v>
      </c>
      <c r="I29" s="144"/>
      <c r="J29" s="144"/>
      <c r="K29" s="144"/>
      <c r="L29" s="144"/>
      <c r="M29" s="144"/>
    </row>
    <row r="30" spans="1:13" s="142" customFormat="1" ht="19.5" customHeight="1">
      <c r="A30" s="24"/>
      <c r="B30" s="72"/>
      <c r="C30" s="23" t="s">
        <v>1639</v>
      </c>
      <c r="D30" s="24" t="s">
        <v>1417</v>
      </c>
      <c r="E30" s="31">
        <f>SUM(E24)</f>
        <v>97000</v>
      </c>
      <c r="F30" s="31">
        <f>SUM(F24)</f>
        <v>97000</v>
      </c>
      <c r="G30" s="31">
        <f>SUM(G24)</f>
        <v>97000</v>
      </c>
      <c r="H30" s="31">
        <f t="shared" si="0"/>
        <v>100</v>
      </c>
      <c r="I30" s="144"/>
      <c r="J30" s="144"/>
      <c r="K30" s="144"/>
      <c r="L30" s="144"/>
      <c r="M30" s="144"/>
    </row>
    <row r="31" spans="1:13" s="142" customFormat="1" ht="19.5" customHeight="1">
      <c r="A31" s="145"/>
      <c r="B31" s="146"/>
      <c r="C31" s="147"/>
      <c r="D31" s="148"/>
      <c r="E31" s="145"/>
      <c r="F31" s="145"/>
      <c r="G31" s="145"/>
      <c r="H31" s="145"/>
      <c r="I31" s="144"/>
      <c r="J31" s="144"/>
      <c r="K31" s="144"/>
      <c r="L31" s="144"/>
      <c r="M31" s="144"/>
    </row>
    <row r="32" spans="1:13" s="142" customFormat="1" ht="19.5" customHeight="1">
      <c r="A32" s="382" t="s">
        <v>1692</v>
      </c>
      <c r="B32" s="382"/>
      <c r="C32" s="382"/>
      <c r="D32" s="382"/>
      <c r="E32" s="382"/>
      <c r="F32" s="382"/>
      <c r="G32" s="382"/>
      <c r="H32" s="383"/>
      <c r="I32" s="144"/>
      <c r="J32" s="144"/>
      <c r="K32" s="144"/>
      <c r="L32" s="144"/>
      <c r="M32" s="144"/>
    </row>
    <row r="33" spans="1:13" s="142" customFormat="1" ht="19.5" customHeight="1">
      <c r="A33" s="384" t="s">
        <v>1177</v>
      </c>
      <c r="B33" s="385"/>
      <c r="C33" s="385"/>
      <c r="D33" s="385"/>
      <c r="E33" s="385"/>
      <c r="F33" s="385"/>
      <c r="G33" s="385"/>
      <c r="H33" s="385"/>
      <c r="I33" s="144"/>
      <c r="J33" s="144"/>
      <c r="K33" s="144"/>
      <c r="L33" s="144"/>
      <c r="M33" s="144"/>
    </row>
    <row r="34" spans="1:13" s="142" customFormat="1" ht="19.5" customHeight="1">
      <c r="A34" s="385"/>
      <c r="B34" s="385"/>
      <c r="C34" s="385"/>
      <c r="D34" s="385"/>
      <c r="E34" s="385"/>
      <c r="F34" s="385"/>
      <c r="G34" s="385"/>
      <c r="H34" s="385"/>
      <c r="I34" s="144"/>
      <c r="J34" s="144"/>
      <c r="K34" s="144"/>
      <c r="L34" s="144"/>
      <c r="M34" s="144"/>
    </row>
    <row r="35" spans="1:13" s="142" customFormat="1" ht="19.5" customHeight="1">
      <c r="A35" s="145"/>
      <c r="B35" s="146"/>
      <c r="C35" s="147"/>
      <c r="D35" s="148"/>
      <c r="E35" s="145"/>
      <c r="F35" s="145"/>
      <c r="G35" s="145"/>
      <c r="H35" s="145"/>
      <c r="I35" s="144"/>
      <c r="J35" s="144"/>
      <c r="K35" s="144"/>
      <c r="L35" s="144"/>
      <c r="M35" s="144"/>
    </row>
    <row r="36" spans="1:13" s="142" customFormat="1" ht="19.5" customHeight="1">
      <c r="A36" s="18" t="s">
        <v>1171</v>
      </c>
      <c r="B36" s="131" t="s">
        <v>949</v>
      </c>
      <c r="C36" s="27" t="s">
        <v>1428</v>
      </c>
      <c r="D36" s="19" t="s">
        <v>950</v>
      </c>
      <c r="E36" s="40" t="s">
        <v>1415</v>
      </c>
      <c r="F36" s="40" t="s">
        <v>983</v>
      </c>
      <c r="G36" s="40" t="s">
        <v>984</v>
      </c>
      <c r="H36" s="18" t="s">
        <v>1416</v>
      </c>
      <c r="I36" s="144"/>
      <c r="J36" s="144"/>
      <c r="K36" s="144"/>
      <c r="L36" s="144"/>
      <c r="M36" s="144"/>
    </row>
    <row r="37" spans="1:13" s="142" customFormat="1" ht="19.5" customHeight="1">
      <c r="A37" s="76" t="s">
        <v>1421</v>
      </c>
      <c r="B37" s="140" t="s">
        <v>1422</v>
      </c>
      <c r="C37" s="78" t="s">
        <v>1423</v>
      </c>
      <c r="D37" s="79" t="s">
        <v>1413</v>
      </c>
      <c r="E37" s="80"/>
      <c r="F37" s="80"/>
      <c r="G37" s="80"/>
      <c r="H37" s="80"/>
      <c r="I37" s="144"/>
      <c r="J37" s="144"/>
      <c r="K37" s="144"/>
      <c r="L37" s="144"/>
      <c r="M37" s="144"/>
    </row>
    <row r="38" spans="1:13" s="142" customFormat="1" ht="19.5" customHeight="1">
      <c r="A38" s="47" t="s">
        <v>1424</v>
      </c>
      <c r="B38" s="47" t="s">
        <v>1093</v>
      </c>
      <c r="C38" s="25" t="s">
        <v>1426</v>
      </c>
      <c r="D38" s="143" t="s">
        <v>1427</v>
      </c>
      <c r="E38" s="26">
        <f>SUM(E39:E44)</f>
        <v>33000</v>
      </c>
      <c r="F38" s="26">
        <f>SUM(F39:F44)</f>
        <v>36291.69</v>
      </c>
      <c r="G38" s="26">
        <f>SUM(G39:G44)</f>
        <v>0</v>
      </c>
      <c r="H38" s="26">
        <f aca="true" t="shared" si="1" ref="H38:H48">IF(E38=0,,F38/E38*100)</f>
        <v>109.97481818181818</v>
      </c>
      <c r="I38" s="144"/>
      <c r="J38" s="144"/>
      <c r="K38" s="144"/>
      <c r="L38" s="144"/>
      <c r="M38" s="144"/>
    </row>
    <row r="39" spans="1:13" s="142" customFormat="1" ht="19.5" customHeight="1">
      <c r="A39" s="68">
        <v>600</v>
      </c>
      <c r="B39" s="73" t="s">
        <v>1551</v>
      </c>
      <c r="C39" s="32">
        <v>840</v>
      </c>
      <c r="D39" s="70" t="s">
        <v>692</v>
      </c>
      <c r="E39" s="45">
        <v>0</v>
      </c>
      <c r="F39" s="66">
        <v>200</v>
      </c>
      <c r="G39" s="66">
        <v>0</v>
      </c>
      <c r="H39" s="67">
        <f t="shared" si="1"/>
        <v>0</v>
      </c>
      <c r="I39" s="144"/>
      <c r="J39" s="144"/>
      <c r="K39" s="144"/>
      <c r="L39" s="144"/>
      <c r="M39" s="144"/>
    </row>
    <row r="40" spans="1:13" s="142" customFormat="1" ht="19.5" customHeight="1">
      <c r="A40" s="68">
        <v>635</v>
      </c>
      <c r="B40" s="73" t="s">
        <v>1552</v>
      </c>
      <c r="C40" s="32" t="s">
        <v>1639</v>
      </c>
      <c r="D40" s="69" t="s">
        <v>661</v>
      </c>
      <c r="E40" s="34">
        <v>0</v>
      </c>
      <c r="F40" s="34">
        <v>1044.32</v>
      </c>
      <c r="G40" s="34">
        <v>0</v>
      </c>
      <c r="H40" s="34">
        <f t="shared" si="1"/>
        <v>0</v>
      </c>
      <c r="I40" s="144"/>
      <c r="J40" s="144"/>
      <c r="K40" s="144"/>
      <c r="L40" s="144"/>
      <c r="M40" s="144"/>
    </row>
    <row r="41" spans="1:13" s="142" customFormat="1" ht="19.5" customHeight="1">
      <c r="A41" s="68">
        <v>635</v>
      </c>
      <c r="B41" s="73" t="s">
        <v>1553</v>
      </c>
      <c r="C41" s="32" t="s">
        <v>1639</v>
      </c>
      <c r="D41" s="69" t="s">
        <v>662</v>
      </c>
      <c r="E41" s="34">
        <v>0</v>
      </c>
      <c r="F41" s="34">
        <v>2364</v>
      </c>
      <c r="G41" s="34">
        <v>0</v>
      </c>
      <c r="H41" s="34">
        <f t="shared" si="1"/>
        <v>0</v>
      </c>
      <c r="I41" s="144"/>
      <c r="J41" s="144"/>
      <c r="K41" s="144"/>
      <c r="L41" s="144"/>
      <c r="M41" s="144"/>
    </row>
    <row r="42" spans="1:13" s="142" customFormat="1" ht="19.5" customHeight="1">
      <c r="A42" s="68">
        <v>700</v>
      </c>
      <c r="B42" s="73" t="s">
        <v>1554</v>
      </c>
      <c r="C42" s="32" t="s">
        <v>1639</v>
      </c>
      <c r="D42" s="69" t="s">
        <v>663</v>
      </c>
      <c r="E42" s="34">
        <v>0</v>
      </c>
      <c r="F42" s="34">
        <v>9820.74</v>
      </c>
      <c r="G42" s="34">
        <v>0</v>
      </c>
      <c r="H42" s="34">
        <f t="shared" si="1"/>
        <v>0</v>
      </c>
      <c r="I42" s="144"/>
      <c r="J42" s="144"/>
      <c r="K42" s="144"/>
      <c r="L42" s="144"/>
      <c r="M42" s="144"/>
    </row>
    <row r="43" spans="1:13" s="142" customFormat="1" ht="19.5" customHeight="1">
      <c r="A43" s="68">
        <v>700</v>
      </c>
      <c r="B43" s="73" t="s">
        <v>665</v>
      </c>
      <c r="C43" s="32" t="s">
        <v>1639</v>
      </c>
      <c r="D43" s="69" t="s">
        <v>667</v>
      </c>
      <c r="E43" s="34">
        <v>33000</v>
      </c>
      <c r="F43" s="34">
        <v>22514.63</v>
      </c>
      <c r="G43" s="34">
        <v>0</v>
      </c>
      <c r="H43" s="34">
        <f t="shared" si="1"/>
        <v>68.22615151515153</v>
      </c>
      <c r="I43" s="144"/>
      <c r="J43" s="144"/>
      <c r="K43" s="144"/>
      <c r="L43" s="144"/>
      <c r="M43" s="144"/>
    </row>
    <row r="44" spans="1:13" s="142" customFormat="1" ht="19.5" customHeight="1">
      <c r="A44" s="68">
        <v>700</v>
      </c>
      <c r="B44" s="73" t="s">
        <v>666</v>
      </c>
      <c r="C44" s="32" t="s">
        <v>1639</v>
      </c>
      <c r="D44" s="69" t="s">
        <v>664</v>
      </c>
      <c r="E44" s="66">
        <v>0</v>
      </c>
      <c r="F44" s="34">
        <v>348</v>
      </c>
      <c r="G44" s="34">
        <v>0</v>
      </c>
      <c r="H44" s="34">
        <f t="shared" si="1"/>
        <v>0</v>
      </c>
      <c r="I44" s="144"/>
      <c r="J44" s="144"/>
      <c r="K44" s="144"/>
      <c r="L44" s="144"/>
      <c r="M44" s="144"/>
    </row>
    <row r="45" spans="1:13" s="142" customFormat="1" ht="19.5" customHeight="1">
      <c r="A45" s="47" t="s">
        <v>1092</v>
      </c>
      <c r="B45" s="47" t="s">
        <v>1093</v>
      </c>
      <c r="C45" s="25" t="s">
        <v>1426</v>
      </c>
      <c r="D45" s="17" t="s">
        <v>1094</v>
      </c>
      <c r="E45" s="26">
        <f>SUM(E46:E47)</f>
        <v>0</v>
      </c>
      <c r="F45" s="26">
        <f>SUM(F46:F47)</f>
        <v>600</v>
      </c>
      <c r="G45" s="26">
        <f>SUM(G46:G47)</f>
        <v>0</v>
      </c>
      <c r="H45" s="26">
        <f t="shared" si="1"/>
        <v>0</v>
      </c>
      <c r="I45" s="144"/>
      <c r="J45" s="144"/>
      <c r="K45" s="144"/>
      <c r="L45" s="144"/>
      <c r="M45" s="144"/>
    </row>
    <row r="46" spans="1:13" s="142" customFormat="1" ht="19.5" customHeight="1">
      <c r="A46" s="68">
        <v>637</v>
      </c>
      <c r="B46" s="73" t="s">
        <v>312</v>
      </c>
      <c r="C46" s="32">
        <v>840</v>
      </c>
      <c r="D46" s="69" t="s">
        <v>566</v>
      </c>
      <c r="E46" s="34">
        <v>0</v>
      </c>
      <c r="F46" s="34">
        <v>600</v>
      </c>
      <c r="G46" s="34">
        <v>0</v>
      </c>
      <c r="H46" s="34">
        <f t="shared" si="1"/>
        <v>0</v>
      </c>
      <c r="I46" s="144"/>
      <c r="J46" s="144"/>
      <c r="K46" s="144"/>
      <c r="L46" s="144"/>
      <c r="M46" s="144"/>
    </row>
    <row r="47" spans="1:13" s="142" customFormat="1" ht="19.5" customHeight="1">
      <c r="A47" s="68"/>
      <c r="B47" s="73" t="s">
        <v>313</v>
      </c>
      <c r="C47" s="32" t="s">
        <v>1639</v>
      </c>
      <c r="D47" s="69"/>
      <c r="E47" s="34"/>
      <c r="F47" s="34"/>
      <c r="G47" s="34"/>
      <c r="H47" s="34">
        <f t="shared" si="1"/>
        <v>0</v>
      </c>
      <c r="I47" s="144"/>
      <c r="J47" s="144"/>
      <c r="K47" s="144"/>
      <c r="L47" s="144"/>
      <c r="M47" s="144"/>
    </row>
    <row r="48" spans="1:13" s="142" customFormat="1" ht="19.5" customHeight="1">
      <c r="A48" s="24"/>
      <c r="B48" s="72"/>
      <c r="C48" s="23" t="s">
        <v>1639</v>
      </c>
      <c r="D48" s="24" t="s">
        <v>1417</v>
      </c>
      <c r="E48" s="31">
        <f>SUM(E38,E45)</f>
        <v>33000</v>
      </c>
      <c r="F48" s="31">
        <f>SUM(F38,F45)</f>
        <v>36891.69</v>
      </c>
      <c r="G48" s="31">
        <f>SUM(G38,G45)</f>
        <v>0</v>
      </c>
      <c r="H48" s="31">
        <f t="shared" si="1"/>
        <v>111.793</v>
      </c>
      <c r="I48" s="144"/>
      <c r="J48" s="144"/>
      <c r="K48" s="144"/>
      <c r="L48" s="144"/>
      <c r="M48" s="144"/>
    </row>
    <row r="50" spans="1:8" ht="12.75">
      <c r="A50" s="382" t="s">
        <v>1692</v>
      </c>
      <c r="B50" s="382"/>
      <c r="C50" s="382"/>
      <c r="D50" s="382"/>
      <c r="E50" s="382"/>
      <c r="F50" s="382"/>
      <c r="G50" s="382"/>
      <c r="H50" s="383"/>
    </row>
    <row r="51" spans="1:8" ht="19.5" customHeight="1">
      <c r="A51" s="384" t="s">
        <v>49</v>
      </c>
      <c r="B51" s="385"/>
      <c r="C51" s="385"/>
      <c r="D51" s="385"/>
      <c r="E51" s="385"/>
      <c r="F51" s="385"/>
      <c r="G51" s="385"/>
      <c r="H51" s="385"/>
    </row>
    <row r="52" spans="1:8" ht="19.5" customHeight="1">
      <c r="A52" s="385"/>
      <c r="B52" s="385"/>
      <c r="C52" s="385"/>
      <c r="D52" s="385"/>
      <c r="E52" s="385"/>
      <c r="F52" s="385"/>
      <c r="G52" s="385"/>
      <c r="H52" s="385"/>
    </row>
    <row r="55" spans="1:8" ht="19.5" customHeight="1">
      <c r="A55" s="425" t="s">
        <v>960</v>
      </c>
      <c r="B55" s="425"/>
      <c r="C55" s="425"/>
      <c r="D55" s="425"/>
      <c r="E55" s="410">
        <v>2019</v>
      </c>
      <c r="F55" s="410"/>
      <c r="G55" s="410"/>
      <c r="H55" s="411"/>
    </row>
    <row r="56" spans="1:8" ht="19.5" customHeight="1">
      <c r="A56" s="86" t="s">
        <v>1421</v>
      </c>
      <c r="B56" s="37" t="s">
        <v>1422</v>
      </c>
      <c r="C56" s="14" t="s">
        <v>1423</v>
      </c>
      <c r="D56" s="15" t="s">
        <v>1413</v>
      </c>
      <c r="E56" s="86" t="s">
        <v>1284</v>
      </c>
      <c r="F56" s="86" t="s">
        <v>1285</v>
      </c>
      <c r="G56" s="86" t="s">
        <v>1420</v>
      </c>
      <c r="H56" s="86" t="s">
        <v>1417</v>
      </c>
    </row>
    <row r="57" spans="1:8" ht="19.5" customHeight="1">
      <c r="A57" s="106" t="s">
        <v>1288</v>
      </c>
      <c r="B57" s="401" t="s">
        <v>944</v>
      </c>
      <c r="C57" s="404" t="s">
        <v>1428</v>
      </c>
      <c r="D57" s="407" t="s">
        <v>945</v>
      </c>
      <c r="E57" s="107">
        <f>SUM(E15:E15)</f>
        <v>0</v>
      </c>
      <c r="F57" s="107"/>
      <c r="G57" s="107"/>
      <c r="H57" s="107">
        <f>SUM(E57:G57)</f>
        <v>0</v>
      </c>
    </row>
    <row r="58" spans="1:8" ht="19.5" customHeight="1">
      <c r="A58" s="106" t="s">
        <v>1290</v>
      </c>
      <c r="B58" s="402"/>
      <c r="C58" s="405"/>
      <c r="D58" s="408"/>
      <c r="E58" s="110">
        <f>SUM(F15:F15)</f>
        <v>0</v>
      </c>
      <c r="F58" s="110"/>
      <c r="G58" s="110"/>
      <c r="H58" s="107">
        <f>SUM(E58:G58)</f>
        <v>0</v>
      </c>
    </row>
    <row r="59" spans="1:8" ht="19.5" customHeight="1">
      <c r="A59" s="106" t="s">
        <v>1291</v>
      </c>
      <c r="B59" s="403"/>
      <c r="C59" s="406"/>
      <c r="D59" s="409"/>
      <c r="E59" s="110">
        <f>IF(E57=0,,E58/E57*100)</f>
        <v>0</v>
      </c>
      <c r="F59" s="110">
        <f>IF(F57=0,,F58/F57*100)</f>
        <v>0</v>
      </c>
      <c r="G59" s="110">
        <f>IF(G57=0,,G58/G57*100)</f>
        <v>0</v>
      </c>
      <c r="H59" s="110">
        <f>IF(H57=0,,H58/H57*100)</f>
        <v>0</v>
      </c>
    </row>
    <row r="60" spans="1:8" ht="19.5" customHeight="1">
      <c r="A60" s="106" t="s">
        <v>1288</v>
      </c>
      <c r="B60" s="401" t="s">
        <v>947</v>
      </c>
      <c r="C60" s="404" t="s">
        <v>1428</v>
      </c>
      <c r="D60" s="407" t="s">
        <v>393</v>
      </c>
      <c r="E60" s="110">
        <f>SUM(E25:E29)</f>
        <v>97000</v>
      </c>
      <c r="F60" s="110"/>
      <c r="G60" s="110"/>
      <c r="H60" s="110">
        <f>SUM(E60:G60)</f>
        <v>97000</v>
      </c>
    </row>
    <row r="61" spans="1:8" ht="19.5" customHeight="1">
      <c r="A61" s="106" t="s">
        <v>1290</v>
      </c>
      <c r="B61" s="402"/>
      <c r="C61" s="405"/>
      <c r="D61" s="408"/>
      <c r="E61" s="110">
        <f>SUM(F25:F29)</f>
        <v>97000</v>
      </c>
      <c r="F61" s="110"/>
      <c r="G61" s="110"/>
      <c r="H61" s="110">
        <f>SUM(E61:G61)</f>
        <v>97000</v>
      </c>
    </row>
    <row r="62" spans="1:8" ht="19.5" customHeight="1">
      <c r="A62" s="106" t="s">
        <v>1291</v>
      </c>
      <c r="B62" s="403"/>
      <c r="C62" s="406"/>
      <c r="D62" s="409"/>
      <c r="E62" s="110">
        <f>IF(E60=0,,E61/E60*100)</f>
        <v>100</v>
      </c>
      <c r="F62" s="110">
        <f>IF(F60=0,,F61/F60*100)</f>
        <v>0</v>
      </c>
      <c r="G62" s="110">
        <f>IF(G60=0,,G61/G60*100)</f>
        <v>0</v>
      </c>
      <c r="H62" s="110">
        <f>IF(H60=0,,H61/H60*100)</f>
        <v>100</v>
      </c>
    </row>
    <row r="63" spans="1:8" ht="19.5" customHeight="1">
      <c r="A63" s="106" t="s">
        <v>1288</v>
      </c>
      <c r="B63" s="401" t="s">
        <v>949</v>
      </c>
      <c r="C63" s="404" t="s">
        <v>1428</v>
      </c>
      <c r="D63" s="407" t="s">
        <v>950</v>
      </c>
      <c r="E63" s="110">
        <f>SUM(E39:E41,E46)</f>
        <v>0</v>
      </c>
      <c r="F63" s="110">
        <f>SUM(E42:E44)</f>
        <v>33000</v>
      </c>
      <c r="G63" s="110"/>
      <c r="H63" s="110">
        <f>SUM(E63:G63)</f>
        <v>33000</v>
      </c>
    </row>
    <row r="64" spans="1:8" ht="19.5" customHeight="1">
      <c r="A64" s="106" t="s">
        <v>1290</v>
      </c>
      <c r="B64" s="402"/>
      <c r="C64" s="405"/>
      <c r="D64" s="408"/>
      <c r="E64" s="110">
        <f>SUM(F39:F41,F46)</f>
        <v>4208.32</v>
      </c>
      <c r="F64" s="110">
        <f>SUM(F42:F44)</f>
        <v>32683.370000000003</v>
      </c>
      <c r="G64" s="110"/>
      <c r="H64" s="110">
        <f>SUM(E64:G64)</f>
        <v>36891.69</v>
      </c>
    </row>
    <row r="65" spans="1:8" ht="19.5" customHeight="1">
      <c r="A65" s="106" t="s">
        <v>1291</v>
      </c>
      <c r="B65" s="403"/>
      <c r="C65" s="406"/>
      <c r="D65" s="409"/>
      <c r="E65" s="110">
        <f>IF(E63=0,,E64/E63*100)</f>
        <v>0</v>
      </c>
      <c r="F65" s="110">
        <f>IF(F63=0,,F64/F63*100)</f>
        <v>99.04051515151517</v>
      </c>
      <c r="G65" s="110">
        <f>IF(G64=0,,G64/G63*100)</f>
        <v>0</v>
      </c>
      <c r="H65" s="110">
        <f>IF(H63=0,,H64/H63*100)</f>
        <v>111.793</v>
      </c>
    </row>
    <row r="66" spans="1:8" ht="19.5" customHeight="1">
      <c r="A66" s="111" t="s">
        <v>1288</v>
      </c>
      <c r="B66" s="112"/>
      <c r="C66" s="111"/>
      <c r="D66" s="48" t="s">
        <v>985</v>
      </c>
      <c r="E66" s="113">
        <f aca="true" t="shared" si="2" ref="E66:G67">SUM(E57,E60,E63)</f>
        <v>97000</v>
      </c>
      <c r="F66" s="113">
        <f t="shared" si="2"/>
        <v>33000</v>
      </c>
      <c r="G66" s="113">
        <f t="shared" si="2"/>
        <v>0</v>
      </c>
      <c r="H66" s="113">
        <f>SUM(E66:G66)</f>
        <v>130000</v>
      </c>
    </row>
    <row r="67" spans="1:8" ht="19.5" customHeight="1">
      <c r="A67" s="111" t="s">
        <v>1290</v>
      </c>
      <c r="B67" s="112"/>
      <c r="C67" s="111"/>
      <c r="D67" s="48" t="s">
        <v>986</v>
      </c>
      <c r="E67" s="113">
        <f t="shared" si="2"/>
        <v>101208.32</v>
      </c>
      <c r="F67" s="113">
        <f t="shared" si="2"/>
        <v>32683.370000000003</v>
      </c>
      <c r="G67" s="113">
        <f t="shared" si="2"/>
        <v>0</v>
      </c>
      <c r="H67" s="113">
        <f>SUM(E67:G67)</f>
        <v>133891.69</v>
      </c>
    </row>
    <row r="68" spans="1:8" ht="19.5" customHeight="1">
      <c r="A68" s="111" t="s">
        <v>1291</v>
      </c>
      <c r="B68" s="112"/>
      <c r="C68" s="111"/>
      <c r="D68" s="48" t="s">
        <v>1292</v>
      </c>
      <c r="E68" s="113">
        <f>IF(E66=0,,E67/E66*100)</f>
        <v>104.33847422680414</v>
      </c>
      <c r="F68" s="113">
        <f>IF(F66=0,,F67/F66*100)</f>
        <v>99.04051515151517</v>
      </c>
      <c r="G68" s="113">
        <f>IF(G66=0,,G67/G66*100)</f>
        <v>0</v>
      </c>
      <c r="H68" s="113">
        <f>IF(H67=0,,H67/H66*100)</f>
        <v>102.9936076923077</v>
      </c>
    </row>
    <row r="69" spans="1:8" ht="12.75">
      <c r="A69" s="115"/>
      <c r="B69" s="52"/>
      <c r="C69" s="51"/>
      <c r="D69" s="115"/>
      <c r="E69" s="115"/>
      <c r="F69" s="115"/>
      <c r="G69" s="116"/>
      <c r="H69" s="81"/>
    </row>
    <row r="70" spans="1:8" ht="12.75">
      <c r="A70" s="115" t="s">
        <v>1288</v>
      </c>
      <c r="B70" s="52" t="s">
        <v>985</v>
      </c>
      <c r="C70" s="51"/>
      <c r="D70" s="115"/>
      <c r="E70" s="115"/>
      <c r="F70" s="115"/>
      <c r="G70" s="116"/>
      <c r="H70" s="81"/>
    </row>
    <row r="71" spans="1:8" ht="12.75">
      <c r="A71" s="115" t="s">
        <v>1290</v>
      </c>
      <c r="B71" s="52" t="s">
        <v>986</v>
      </c>
      <c r="C71" s="51"/>
      <c r="D71" s="115"/>
      <c r="E71" s="115"/>
      <c r="F71" s="115"/>
      <c r="G71" s="116"/>
      <c r="H71" s="81"/>
    </row>
    <row r="72" spans="1:8" ht="12.75">
      <c r="A72" s="115" t="s">
        <v>1291</v>
      </c>
      <c r="B72" s="52" t="s">
        <v>1292</v>
      </c>
      <c r="C72" s="51"/>
      <c r="D72" s="115"/>
      <c r="E72" s="115"/>
      <c r="F72" s="115"/>
      <c r="G72" s="116"/>
      <c r="H72" s="81"/>
    </row>
    <row r="73" spans="1:8" ht="12.75">
      <c r="A73" s="115"/>
      <c r="B73" s="52"/>
      <c r="C73" s="51"/>
      <c r="D73" s="115"/>
      <c r="E73" s="115"/>
      <c r="F73" s="115"/>
      <c r="G73" s="116"/>
      <c r="H73" s="81"/>
    </row>
    <row r="74" spans="1:8" ht="12.75">
      <c r="A74" s="382" t="s">
        <v>1414</v>
      </c>
      <c r="B74" s="382"/>
      <c r="C74" s="382"/>
      <c r="D74" s="382"/>
      <c r="E74" s="382"/>
      <c r="F74" s="382"/>
      <c r="G74" s="382"/>
      <c r="H74" s="81"/>
    </row>
    <row r="75" spans="1:8" ht="12.75">
      <c r="A75" s="384" t="s">
        <v>50</v>
      </c>
      <c r="B75" s="385"/>
      <c r="C75" s="385"/>
      <c r="D75" s="385"/>
      <c r="E75" s="385"/>
      <c r="F75" s="385"/>
      <c r="G75" s="385"/>
      <c r="H75" s="424"/>
    </row>
    <row r="76" spans="1:8" ht="12.75">
      <c r="A76" s="385"/>
      <c r="B76" s="385"/>
      <c r="C76" s="385"/>
      <c r="D76" s="385"/>
      <c r="E76" s="385"/>
      <c r="F76" s="385"/>
      <c r="G76" s="385"/>
      <c r="H76" s="424"/>
    </row>
    <row r="77" spans="1:8" ht="12.75">
      <c r="A77" s="385"/>
      <c r="B77" s="385"/>
      <c r="C77" s="385"/>
      <c r="D77" s="385"/>
      <c r="E77" s="385"/>
      <c r="F77" s="385"/>
      <c r="G77" s="385"/>
      <c r="H77" s="424"/>
    </row>
    <row r="79" spans="1:5" ht="12.75">
      <c r="A79" s="434" t="s">
        <v>1428</v>
      </c>
      <c r="B79" s="434"/>
      <c r="C79" s="434" t="s">
        <v>945</v>
      </c>
      <c r="D79" s="434"/>
      <c r="E79" s="434"/>
    </row>
    <row r="80" spans="1:5" ht="12.75">
      <c r="A80" s="55" t="s">
        <v>1293</v>
      </c>
      <c r="B80" s="55"/>
      <c r="C80" s="434" t="s">
        <v>951</v>
      </c>
      <c r="D80" s="434"/>
      <c r="E80" s="434"/>
    </row>
    <row r="81" spans="1:5" ht="12.75">
      <c r="A81" s="434" t="s">
        <v>1294</v>
      </c>
      <c r="B81" s="434"/>
      <c r="C81" s="434" t="s">
        <v>1236</v>
      </c>
      <c r="D81" s="434"/>
      <c r="E81" s="434"/>
    </row>
    <row r="82" spans="1:5" ht="12.75">
      <c r="A82" s="55" t="s">
        <v>1295</v>
      </c>
      <c r="B82" s="55" t="s">
        <v>1296</v>
      </c>
      <c r="C82" s="434" t="s">
        <v>952</v>
      </c>
      <c r="D82" s="434"/>
      <c r="E82" s="434"/>
    </row>
    <row r="83" spans="1:8" ht="12.75">
      <c r="A83" s="437" t="s">
        <v>1297</v>
      </c>
      <c r="B83" s="437"/>
      <c r="C83" s="437"/>
      <c r="D83" s="398" t="s">
        <v>987</v>
      </c>
      <c r="E83" s="398"/>
      <c r="F83" s="398"/>
      <c r="G83" s="398"/>
      <c r="H83" s="398"/>
    </row>
    <row r="84" spans="1:8" ht="12.75">
      <c r="A84" s="434" t="s">
        <v>1298</v>
      </c>
      <c r="B84" s="434"/>
      <c r="C84" s="434"/>
      <c r="D84" s="394">
        <v>10</v>
      </c>
      <c r="E84" s="399"/>
      <c r="F84" s="399"/>
      <c r="G84" s="399"/>
      <c r="H84" s="399"/>
    </row>
    <row r="85" spans="1:8" ht="12.75">
      <c r="A85" s="434" t="s">
        <v>1299</v>
      </c>
      <c r="B85" s="434"/>
      <c r="C85" s="434"/>
      <c r="D85" s="394">
        <v>15</v>
      </c>
      <c r="E85" s="399"/>
      <c r="F85" s="399"/>
      <c r="G85" s="399"/>
      <c r="H85" s="399"/>
    </row>
    <row r="86" spans="1:8" ht="12.75">
      <c r="A86" s="434" t="s">
        <v>1416</v>
      </c>
      <c r="B86" s="434"/>
      <c r="C86" s="434"/>
      <c r="D86" s="395">
        <f>IF(D84=0,,D85/D84*100)</f>
        <v>150</v>
      </c>
      <c r="E86" s="426"/>
      <c r="F86" s="426"/>
      <c r="G86" s="426"/>
      <c r="H86" s="426"/>
    </row>
    <row r="87" spans="1:5" ht="12.75">
      <c r="A87" s="56"/>
      <c r="B87" s="56"/>
      <c r="C87" s="56"/>
      <c r="D87" s="56"/>
      <c r="E87" s="56"/>
    </row>
    <row r="88" spans="1:5" ht="12.75">
      <c r="A88" s="55" t="s">
        <v>1295</v>
      </c>
      <c r="B88" s="55" t="s">
        <v>1296</v>
      </c>
      <c r="C88" s="434" t="s">
        <v>1334</v>
      </c>
      <c r="D88" s="434"/>
      <c r="E88" s="434"/>
    </row>
    <row r="89" spans="1:8" ht="12.75">
      <c r="A89" s="434" t="s">
        <v>1303</v>
      </c>
      <c r="B89" s="434"/>
      <c r="C89" s="434"/>
      <c r="D89" s="394">
        <v>45</v>
      </c>
      <c r="E89" s="399"/>
      <c r="F89" s="399"/>
      <c r="G89" s="399"/>
      <c r="H89" s="399"/>
    </row>
    <row r="90" spans="1:8" ht="12.75">
      <c r="A90" s="434" t="s">
        <v>1299</v>
      </c>
      <c r="B90" s="434"/>
      <c r="C90" s="434"/>
      <c r="D90" s="394">
        <v>50</v>
      </c>
      <c r="E90" s="399"/>
      <c r="F90" s="399"/>
      <c r="G90" s="399"/>
      <c r="H90" s="399"/>
    </row>
    <row r="91" spans="1:8" ht="12.75">
      <c r="A91" s="434" t="s">
        <v>1416</v>
      </c>
      <c r="B91" s="434"/>
      <c r="C91" s="434"/>
      <c r="D91" s="395">
        <f>IF(D89=0,,D90/D89*100)</f>
        <v>111.11111111111111</v>
      </c>
      <c r="E91" s="426"/>
      <c r="F91" s="426"/>
      <c r="G91" s="426"/>
      <c r="H91" s="426"/>
    </row>
    <row r="92" spans="1:8" ht="12.75">
      <c r="A92" s="434"/>
      <c r="B92" s="434"/>
      <c r="C92" s="434"/>
      <c r="D92" s="394"/>
      <c r="E92" s="399"/>
      <c r="F92" s="399"/>
      <c r="G92" s="399"/>
      <c r="H92" s="399"/>
    </row>
    <row r="93" spans="1:5" ht="12.75">
      <c r="A93" s="55" t="s">
        <v>1295</v>
      </c>
      <c r="B93" s="55" t="s">
        <v>1296</v>
      </c>
      <c r="C93" s="434" t="s">
        <v>953</v>
      </c>
      <c r="D93" s="434"/>
      <c r="E93" s="434"/>
    </row>
    <row r="94" spans="1:8" ht="12.75">
      <c r="A94" s="434" t="s">
        <v>1303</v>
      </c>
      <c r="B94" s="434"/>
      <c r="C94" s="434"/>
      <c r="D94" s="394">
        <v>0</v>
      </c>
      <c r="E94" s="399"/>
      <c r="F94" s="399"/>
      <c r="G94" s="399"/>
      <c r="H94" s="399"/>
    </row>
    <row r="95" spans="1:8" ht="12.75">
      <c r="A95" s="434" t="s">
        <v>1299</v>
      </c>
      <c r="B95" s="434"/>
      <c r="C95" s="434"/>
      <c r="D95" s="394">
        <v>0</v>
      </c>
      <c r="E95" s="399"/>
      <c r="F95" s="399"/>
      <c r="G95" s="399"/>
      <c r="H95" s="399"/>
    </row>
    <row r="96" spans="1:8" ht="12.75">
      <c r="A96" s="434" t="s">
        <v>1416</v>
      </c>
      <c r="B96" s="434"/>
      <c r="C96" s="434"/>
      <c r="D96" s="395">
        <f>IF(D94=0,,D95/D94*100)</f>
        <v>0</v>
      </c>
      <c r="E96" s="426"/>
      <c r="F96" s="426"/>
      <c r="G96" s="426"/>
      <c r="H96" s="426"/>
    </row>
    <row r="97" spans="1:8" ht="12.75">
      <c r="A97" s="434"/>
      <c r="B97" s="434"/>
      <c r="C97" s="434"/>
      <c r="D97" s="394"/>
      <c r="E97" s="399"/>
      <c r="F97" s="399"/>
      <c r="G97" s="399"/>
      <c r="H97" s="399"/>
    </row>
    <row r="99" spans="1:8" ht="12.75">
      <c r="A99" s="382" t="s">
        <v>1414</v>
      </c>
      <c r="B99" s="382"/>
      <c r="C99" s="382"/>
      <c r="D99" s="382"/>
      <c r="E99" s="382"/>
      <c r="F99" s="382"/>
      <c r="G99" s="382"/>
      <c r="H99" s="81"/>
    </row>
    <row r="100" spans="1:8" ht="12.75">
      <c r="A100" s="384" t="s">
        <v>107</v>
      </c>
      <c r="B100" s="385"/>
      <c r="C100" s="385"/>
      <c r="D100" s="385"/>
      <c r="E100" s="385"/>
      <c r="F100" s="385"/>
      <c r="G100" s="385"/>
      <c r="H100" s="424"/>
    </row>
    <row r="101" spans="1:8" ht="12.75">
      <c r="A101" s="385"/>
      <c r="B101" s="385"/>
      <c r="C101" s="385"/>
      <c r="D101" s="385"/>
      <c r="E101" s="385"/>
      <c r="F101" s="385"/>
      <c r="G101" s="385"/>
      <c r="H101" s="424"/>
    </row>
    <row r="102" spans="1:8" ht="12.75">
      <c r="A102" s="385"/>
      <c r="B102" s="385"/>
      <c r="C102" s="385"/>
      <c r="D102" s="385"/>
      <c r="E102" s="385"/>
      <c r="F102" s="385"/>
      <c r="G102" s="385"/>
      <c r="H102" s="424"/>
    </row>
    <row r="104" spans="1:5" ht="12.75">
      <c r="A104" s="434" t="s">
        <v>1428</v>
      </c>
      <c r="B104" s="434"/>
      <c r="C104" s="434" t="s">
        <v>393</v>
      </c>
      <c r="D104" s="434"/>
      <c r="E104" s="434"/>
    </row>
    <row r="105" spans="1:5" ht="12.75">
      <c r="A105" s="55" t="s">
        <v>1293</v>
      </c>
      <c r="B105" s="55"/>
      <c r="C105" s="434" t="s">
        <v>954</v>
      </c>
      <c r="D105" s="434"/>
      <c r="E105" s="434"/>
    </row>
    <row r="106" spans="1:5" ht="12.75">
      <c r="A106" s="434" t="s">
        <v>1294</v>
      </c>
      <c r="B106" s="434"/>
      <c r="C106" s="434" t="s">
        <v>1236</v>
      </c>
      <c r="D106" s="434"/>
      <c r="E106" s="434"/>
    </row>
    <row r="107" spans="1:5" ht="12.75">
      <c r="A107" s="55" t="s">
        <v>1295</v>
      </c>
      <c r="B107" s="55" t="s">
        <v>1296</v>
      </c>
      <c r="C107" s="434" t="s">
        <v>955</v>
      </c>
      <c r="D107" s="434"/>
      <c r="E107" s="434"/>
    </row>
    <row r="108" spans="1:8" ht="12.75">
      <c r="A108" s="437" t="s">
        <v>1297</v>
      </c>
      <c r="B108" s="437"/>
      <c r="C108" s="437"/>
      <c r="D108" s="398" t="s">
        <v>987</v>
      </c>
      <c r="E108" s="398"/>
      <c r="F108" s="398"/>
      <c r="G108" s="398"/>
      <c r="H108" s="398"/>
    </row>
    <row r="109" spans="1:8" ht="12.75">
      <c r="A109" s="434" t="s">
        <v>1298</v>
      </c>
      <c r="B109" s="434"/>
      <c r="C109" s="434"/>
      <c r="D109" s="394">
        <v>112</v>
      </c>
      <c r="E109" s="399"/>
      <c r="F109" s="399"/>
      <c r="G109" s="399"/>
      <c r="H109" s="399"/>
    </row>
    <row r="110" spans="1:8" ht="12.75">
      <c r="A110" s="434" t="s">
        <v>1299</v>
      </c>
      <c r="B110" s="434"/>
      <c r="C110" s="434"/>
      <c r="D110" s="394">
        <v>120</v>
      </c>
      <c r="E110" s="399"/>
      <c r="F110" s="399"/>
      <c r="G110" s="399"/>
      <c r="H110" s="399"/>
    </row>
    <row r="111" spans="1:8" ht="12.75">
      <c r="A111" s="434" t="s">
        <v>1416</v>
      </c>
      <c r="B111" s="434"/>
      <c r="C111" s="434"/>
      <c r="D111" s="395">
        <f>IF(D109=0,,D110/D109*100)</f>
        <v>107.14285714285714</v>
      </c>
      <c r="E111" s="426"/>
      <c r="F111" s="426"/>
      <c r="G111" s="426"/>
      <c r="H111" s="426"/>
    </row>
    <row r="112" spans="1:5" ht="12.75">
      <c r="A112" s="56"/>
      <c r="B112" s="56"/>
      <c r="C112" s="56"/>
      <c r="D112" s="56"/>
      <c r="E112" s="56"/>
    </row>
    <row r="113" spans="1:5" ht="12.75">
      <c r="A113" s="55" t="s">
        <v>1295</v>
      </c>
      <c r="B113" s="55" t="s">
        <v>1296</v>
      </c>
      <c r="C113" s="434" t="s">
        <v>956</v>
      </c>
      <c r="D113" s="434"/>
      <c r="E113" s="434"/>
    </row>
    <row r="114" spans="1:8" ht="12.75">
      <c r="A114" s="434" t="s">
        <v>1303</v>
      </c>
      <c r="B114" s="434"/>
      <c r="C114" s="434"/>
      <c r="D114" s="394">
        <v>280</v>
      </c>
      <c r="E114" s="399"/>
      <c r="F114" s="399"/>
      <c r="G114" s="399"/>
      <c r="H114" s="399"/>
    </row>
    <row r="115" spans="1:8" ht="12.75">
      <c r="A115" s="434" t="s">
        <v>1299</v>
      </c>
      <c r="B115" s="434"/>
      <c r="C115" s="434"/>
      <c r="D115" s="394">
        <v>350</v>
      </c>
      <c r="E115" s="399"/>
      <c r="F115" s="399"/>
      <c r="G115" s="399"/>
      <c r="H115" s="399"/>
    </row>
    <row r="116" spans="1:8" ht="12.75">
      <c r="A116" s="434" t="s">
        <v>1416</v>
      </c>
      <c r="B116" s="434"/>
      <c r="C116" s="434"/>
      <c r="D116" s="395">
        <f>IF(D114=0,,D115/D114*100)</f>
        <v>125</v>
      </c>
      <c r="E116" s="426"/>
      <c r="F116" s="426"/>
      <c r="G116" s="426"/>
      <c r="H116" s="426"/>
    </row>
    <row r="117" spans="1:8" ht="12.75">
      <c r="A117" s="434"/>
      <c r="B117" s="434"/>
      <c r="C117" s="434"/>
      <c r="D117" s="394"/>
      <c r="E117" s="399"/>
      <c r="F117" s="399"/>
      <c r="G117" s="399"/>
      <c r="H117" s="399"/>
    </row>
    <row r="118" spans="1:5" ht="12.75">
      <c r="A118" s="55" t="s">
        <v>1295</v>
      </c>
      <c r="B118" s="55" t="s">
        <v>1296</v>
      </c>
      <c r="C118" s="434" t="s">
        <v>957</v>
      </c>
      <c r="D118" s="434"/>
      <c r="E118" s="434"/>
    </row>
    <row r="119" spans="1:8" ht="12.75">
      <c r="A119" s="434" t="s">
        <v>1303</v>
      </c>
      <c r="B119" s="434"/>
      <c r="C119" s="434"/>
      <c r="D119" s="394">
        <v>15</v>
      </c>
      <c r="E119" s="399"/>
      <c r="F119" s="399"/>
      <c r="G119" s="399"/>
      <c r="H119" s="399"/>
    </row>
    <row r="120" spans="1:8" ht="12.75">
      <c r="A120" s="434" t="s">
        <v>1299</v>
      </c>
      <c r="B120" s="434"/>
      <c r="C120" s="434"/>
      <c r="D120" s="394">
        <v>25</v>
      </c>
      <c r="E120" s="399"/>
      <c r="F120" s="399"/>
      <c r="G120" s="399"/>
      <c r="H120" s="399"/>
    </row>
    <row r="121" spans="1:8" ht="12.75">
      <c r="A121" s="434" t="s">
        <v>1416</v>
      </c>
      <c r="B121" s="434"/>
      <c r="C121" s="434"/>
      <c r="D121" s="395">
        <f>IF(D119=0,,D120/D119*100)</f>
        <v>166.66666666666669</v>
      </c>
      <c r="E121" s="426"/>
      <c r="F121" s="426"/>
      <c r="G121" s="426"/>
      <c r="H121" s="426"/>
    </row>
    <row r="122" spans="1:8" ht="12.75">
      <c r="A122" s="434"/>
      <c r="B122" s="434"/>
      <c r="C122" s="434"/>
      <c r="D122" s="394"/>
      <c r="E122" s="399"/>
      <c r="F122" s="399"/>
      <c r="G122" s="399"/>
      <c r="H122" s="399"/>
    </row>
    <row r="124" spans="1:8" ht="12.75">
      <c r="A124" s="382" t="s">
        <v>1414</v>
      </c>
      <c r="B124" s="382"/>
      <c r="C124" s="382"/>
      <c r="D124" s="382"/>
      <c r="E124" s="382"/>
      <c r="F124" s="382"/>
      <c r="G124" s="382"/>
      <c r="H124" s="81"/>
    </row>
    <row r="125" spans="1:8" ht="12.75">
      <c r="A125" s="384" t="s">
        <v>108</v>
      </c>
      <c r="B125" s="385"/>
      <c r="C125" s="385"/>
      <c r="D125" s="385"/>
      <c r="E125" s="385"/>
      <c r="F125" s="385"/>
      <c r="G125" s="385"/>
      <c r="H125" s="424"/>
    </row>
    <row r="126" spans="1:8" ht="22.5" customHeight="1">
      <c r="A126" s="385"/>
      <c r="B126" s="385"/>
      <c r="C126" s="385"/>
      <c r="D126" s="385"/>
      <c r="E126" s="385"/>
      <c r="F126" s="385"/>
      <c r="G126" s="385"/>
      <c r="H126" s="424"/>
    </row>
    <row r="127" spans="1:8" ht="12.75">
      <c r="A127" s="385"/>
      <c r="B127" s="385"/>
      <c r="C127" s="385"/>
      <c r="D127" s="385"/>
      <c r="E127" s="385"/>
      <c r="F127" s="385"/>
      <c r="G127" s="385"/>
      <c r="H127" s="424"/>
    </row>
    <row r="128" spans="1:5" ht="12.75">
      <c r="A128" s="434" t="s">
        <v>1428</v>
      </c>
      <c r="B128" s="434"/>
      <c r="C128" s="434" t="s">
        <v>950</v>
      </c>
      <c r="D128" s="434"/>
      <c r="E128" s="434"/>
    </row>
    <row r="129" spans="1:5" ht="12.75">
      <c r="A129" s="55" t="s">
        <v>1293</v>
      </c>
      <c r="B129" s="55"/>
      <c r="C129" s="434" t="s">
        <v>958</v>
      </c>
      <c r="D129" s="434"/>
      <c r="E129" s="434"/>
    </row>
    <row r="130" spans="1:5" ht="12.75">
      <c r="A130" s="434" t="s">
        <v>1294</v>
      </c>
      <c r="B130" s="434"/>
      <c r="C130" s="434" t="s">
        <v>1236</v>
      </c>
      <c r="D130" s="434"/>
      <c r="E130" s="434"/>
    </row>
    <row r="131" spans="1:5" ht="12.75">
      <c r="A131" s="55" t="s">
        <v>1295</v>
      </c>
      <c r="B131" s="57" t="s">
        <v>1296</v>
      </c>
      <c r="C131" s="434" t="s">
        <v>959</v>
      </c>
      <c r="D131" s="434"/>
      <c r="E131" s="434"/>
    </row>
    <row r="132" spans="1:8" ht="12.75">
      <c r="A132" s="437" t="s">
        <v>1297</v>
      </c>
      <c r="B132" s="437"/>
      <c r="C132" s="437"/>
      <c r="D132" s="398" t="s">
        <v>987</v>
      </c>
      <c r="E132" s="398"/>
      <c r="F132" s="398"/>
      <c r="G132" s="398"/>
      <c r="H132" s="398"/>
    </row>
    <row r="133" spans="1:8" ht="12.75">
      <c r="A133" s="434" t="s">
        <v>1298</v>
      </c>
      <c r="B133" s="434"/>
      <c r="C133" s="434"/>
      <c r="D133" s="394">
        <v>1650</v>
      </c>
      <c r="E133" s="399"/>
      <c r="F133" s="399"/>
      <c r="G133" s="399"/>
      <c r="H133" s="399"/>
    </row>
    <row r="134" spans="1:8" ht="12.75">
      <c r="A134" s="434" t="s">
        <v>1299</v>
      </c>
      <c r="B134" s="434"/>
      <c r="C134" s="434"/>
      <c r="D134" s="394">
        <v>2300</v>
      </c>
      <c r="E134" s="399"/>
      <c r="F134" s="399"/>
      <c r="G134" s="399"/>
      <c r="H134" s="399"/>
    </row>
    <row r="135" spans="1:8" ht="12.75">
      <c r="A135" s="434" t="s">
        <v>1416</v>
      </c>
      <c r="B135" s="434"/>
      <c r="C135" s="434"/>
      <c r="D135" s="395">
        <f>IF(D133=0,,D134/D133*100)</f>
        <v>139.3939393939394</v>
      </c>
      <c r="E135" s="426"/>
      <c r="F135" s="426"/>
      <c r="G135" s="426"/>
      <c r="H135" s="426"/>
    </row>
    <row r="136" spans="1:5" ht="12.75">
      <c r="A136" s="56"/>
      <c r="B136" s="56"/>
      <c r="C136" s="56"/>
      <c r="D136" s="56"/>
      <c r="E136" s="56"/>
    </row>
    <row r="137" spans="1:5" ht="12.75">
      <c r="A137" s="55" t="s">
        <v>1295</v>
      </c>
      <c r="B137" s="57" t="s">
        <v>1296</v>
      </c>
      <c r="C137" s="434" t="s">
        <v>957</v>
      </c>
      <c r="D137" s="434"/>
      <c r="E137" s="434"/>
    </row>
    <row r="138" spans="1:8" ht="12.75">
      <c r="A138" s="434" t="s">
        <v>1303</v>
      </c>
      <c r="B138" s="434"/>
      <c r="C138" s="434"/>
      <c r="D138" s="394">
        <v>30</v>
      </c>
      <c r="E138" s="399"/>
      <c r="F138" s="399"/>
      <c r="G138" s="399"/>
      <c r="H138" s="399"/>
    </row>
    <row r="139" spans="1:8" ht="12.75">
      <c r="A139" s="434" t="s">
        <v>1299</v>
      </c>
      <c r="B139" s="434"/>
      <c r="C139" s="434"/>
      <c r="D139" s="394">
        <v>36</v>
      </c>
      <c r="E139" s="399"/>
      <c r="F139" s="399"/>
      <c r="G139" s="399"/>
      <c r="H139" s="399"/>
    </row>
    <row r="140" spans="1:8" ht="12.75">
      <c r="A140" s="434" t="s">
        <v>1416</v>
      </c>
      <c r="B140" s="434"/>
      <c r="C140" s="434"/>
      <c r="D140" s="395">
        <f>IF(D138=0,,D139/D138*100)</f>
        <v>120</v>
      </c>
      <c r="E140" s="426"/>
      <c r="F140" s="426"/>
      <c r="G140" s="426"/>
      <c r="H140" s="426"/>
    </row>
    <row r="141" spans="1:8" ht="12.75">
      <c r="A141" s="434"/>
      <c r="B141" s="434"/>
      <c r="C141" s="434"/>
      <c r="D141" s="394"/>
      <c r="E141" s="399"/>
      <c r="F141" s="399"/>
      <c r="G141" s="399"/>
      <c r="H141" s="399"/>
    </row>
    <row r="143" spans="1:8" ht="12.75">
      <c r="A143" s="382" t="s">
        <v>1414</v>
      </c>
      <c r="B143" s="382"/>
      <c r="C143" s="382"/>
      <c r="D143" s="382"/>
      <c r="E143" s="382"/>
      <c r="F143" s="382"/>
      <c r="G143" s="382"/>
      <c r="H143" s="81"/>
    </row>
    <row r="144" spans="1:8" ht="12.75">
      <c r="A144" s="384" t="s">
        <v>109</v>
      </c>
      <c r="B144" s="385"/>
      <c r="C144" s="385"/>
      <c r="D144" s="385"/>
      <c r="E144" s="385"/>
      <c r="F144" s="385"/>
      <c r="G144" s="385"/>
      <c r="H144" s="424"/>
    </row>
    <row r="145" spans="1:8" ht="12.75">
      <c r="A145" s="385"/>
      <c r="B145" s="385"/>
      <c r="C145" s="385"/>
      <c r="D145" s="385"/>
      <c r="E145" s="385"/>
      <c r="F145" s="385"/>
      <c r="G145" s="385"/>
      <c r="H145" s="424"/>
    </row>
    <row r="146" spans="1:8" ht="12.75">
      <c r="A146" s="385"/>
      <c r="B146" s="385"/>
      <c r="C146" s="385"/>
      <c r="D146" s="385"/>
      <c r="E146" s="385"/>
      <c r="F146" s="385"/>
      <c r="G146" s="385"/>
      <c r="H146" s="424"/>
    </row>
  </sheetData>
  <sheetProtection/>
  <mergeCells count="113">
    <mergeCell ref="A50:H50"/>
    <mergeCell ref="A32:H32"/>
    <mergeCell ref="A33:H34"/>
    <mergeCell ref="A5:C8"/>
    <mergeCell ref="A18:H18"/>
    <mergeCell ref="A19:H20"/>
    <mergeCell ref="A75:H77"/>
    <mergeCell ref="A79:B79"/>
    <mergeCell ref="C79:E79"/>
    <mergeCell ref="C80:E80"/>
    <mergeCell ref="A74:G74"/>
    <mergeCell ref="B63:B65"/>
    <mergeCell ref="C63:C65"/>
    <mergeCell ref="D63:D65"/>
    <mergeCell ref="A85:C85"/>
    <mergeCell ref="A86:C86"/>
    <mergeCell ref="A81:B81"/>
    <mergeCell ref="C81:E81"/>
    <mergeCell ref="C82:E82"/>
    <mergeCell ref="A83:C83"/>
    <mergeCell ref="D83:H83"/>
    <mergeCell ref="D84:H84"/>
    <mergeCell ref="D85:H85"/>
    <mergeCell ref="D86:H86"/>
    <mergeCell ref="A96:C96"/>
    <mergeCell ref="A97:C97"/>
    <mergeCell ref="A91:C91"/>
    <mergeCell ref="A92:C92"/>
    <mergeCell ref="C93:E93"/>
    <mergeCell ref="D91:H91"/>
    <mergeCell ref="D92:H92"/>
    <mergeCell ref="A94:C94"/>
    <mergeCell ref="D97:H97"/>
    <mergeCell ref="A84:C84"/>
    <mergeCell ref="D94:H94"/>
    <mergeCell ref="D95:H95"/>
    <mergeCell ref="D96:H96"/>
    <mergeCell ref="C88:E88"/>
    <mergeCell ref="A89:C89"/>
    <mergeCell ref="A90:C90"/>
    <mergeCell ref="D89:H89"/>
    <mergeCell ref="D90:H90"/>
    <mergeCell ref="A95:C95"/>
    <mergeCell ref="A132:C132"/>
    <mergeCell ref="D132:H132"/>
    <mergeCell ref="A133:C133"/>
    <mergeCell ref="C104:E104"/>
    <mergeCell ref="C105:E105"/>
    <mergeCell ref="A106:B106"/>
    <mergeCell ref="A104:B104"/>
    <mergeCell ref="C106:E106"/>
    <mergeCell ref="A128:B128"/>
    <mergeCell ref="C128:E128"/>
    <mergeCell ref="C129:E129"/>
    <mergeCell ref="A130:B130"/>
    <mergeCell ref="C130:E130"/>
    <mergeCell ref="C131:E131"/>
    <mergeCell ref="D138:H138"/>
    <mergeCell ref="D139:H139"/>
    <mergeCell ref="C137:E137"/>
    <mergeCell ref="D133:H133"/>
    <mergeCell ref="A138:C138"/>
    <mergeCell ref="A139:C139"/>
    <mergeCell ref="A134:C134"/>
    <mergeCell ref="A135:C135"/>
    <mergeCell ref="D134:H134"/>
    <mergeCell ref="D135:H135"/>
    <mergeCell ref="D141:H141"/>
    <mergeCell ref="A143:G143"/>
    <mergeCell ref="A144:H146"/>
    <mergeCell ref="A140:C140"/>
    <mergeCell ref="A141:C141"/>
    <mergeCell ref="D140:H140"/>
    <mergeCell ref="A51:H52"/>
    <mergeCell ref="A55:D55"/>
    <mergeCell ref="E55:H55"/>
    <mergeCell ref="B57:B59"/>
    <mergeCell ref="C57:C59"/>
    <mergeCell ref="D57:D59"/>
    <mergeCell ref="C107:E107"/>
    <mergeCell ref="A108:C108"/>
    <mergeCell ref="D108:H108"/>
    <mergeCell ref="A109:C109"/>
    <mergeCell ref="D109:H109"/>
    <mergeCell ref="B60:B62"/>
    <mergeCell ref="C60:C62"/>
    <mergeCell ref="D60:D62"/>
    <mergeCell ref="A99:G99"/>
    <mergeCell ref="A100:H102"/>
    <mergeCell ref="C113:E113"/>
    <mergeCell ref="A114:C114"/>
    <mergeCell ref="D114:H114"/>
    <mergeCell ref="A115:C115"/>
    <mergeCell ref="D115:H115"/>
    <mergeCell ref="A110:C110"/>
    <mergeCell ref="D110:H110"/>
    <mergeCell ref="A111:C111"/>
    <mergeCell ref="D111:H111"/>
    <mergeCell ref="C118:E118"/>
    <mergeCell ref="A119:C119"/>
    <mergeCell ref="D119:H119"/>
    <mergeCell ref="A120:C120"/>
    <mergeCell ref="D120:H120"/>
    <mergeCell ref="A116:C116"/>
    <mergeCell ref="D116:H116"/>
    <mergeCell ref="A117:C117"/>
    <mergeCell ref="D117:H117"/>
    <mergeCell ref="A124:G124"/>
    <mergeCell ref="A125:H127"/>
    <mergeCell ref="A121:C121"/>
    <mergeCell ref="D121:H121"/>
    <mergeCell ref="A122:C122"/>
    <mergeCell ref="D122:H12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267"/>
  <sheetViews>
    <sheetView zoomScalePageLayoutView="0" workbookViewId="0" topLeftCell="A128">
      <selection activeCell="F105" activeCellId="2" sqref="A105:A108 D105:D108 F105:F108"/>
    </sheetView>
  </sheetViews>
  <sheetFormatPr defaultColWidth="9.140625" defaultRowHeight="12.75"/>
  <cols>
    <col min="1" max="2" width="8.7109375" style="0" customWidth="1"/>
    <col min="4" max="4" width="18.28125" style="0" customWidth="1"/>
  </cols>
  <sheetData>
    <row r="2" ht="12.75">
      <c r="A2" s="150" t="s">
        <v>961</v>
      </c>
    </row>
    <row r="4" spans="1:7" ht="24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4" customHeight="1">
      <c r="A5" s="415" t="s">
        <v>962</v>
      </c>
      <c r="B5" s="416"/>
      <c r="C5" s="417"/>
      <c r="D5" s="48" t="s">
        <v>1417</v>
      </c>
      <c r="E5" s="215">
        <f>SUM(E6:E8)</f>
        <v>1880256</v>
      </c>
      <c r="F5" s="215">
        <f>SUM(F6:F8)</f>
        <v>860241.92</v>
      </c>
      <c r="G5" s="155">
        <f>SUM(H164)</f>
        <v>45.75131896933184</v>
      </c>
    </row>
    <row r="6" spans="1:7" ht="24" customHeight="1">
      <c r="A6" s="418"/>
      <c r="B6" s="419"/>
      <c r="C6" s="420"/>
      <c r="D6" s="69" t="s">
        <v>1284</v>
      </c>
      <c r="E6" s="87">
        <f>SUM(E162)</f>
        <v>165342</v>
      </c>
      <c r="F6" s="87">
        <f>SUM(E163)</f>
        <v>169846.34</v>
      </c>
      <c r="G6" s="88">
        <f>SUM(E164)</f>
        <v>102.72425638978602</v>
      </c>
    </row>
    <row r="7" spans="1:7" ht="24" customHeight="1">
      <c r="A7" s="418"/>
      <c r="B7" s="419"/>
      <c r="C7" s="420"/>
      <c r="D7" s="69" t="s">
        <v>1285</v>
      </c>
      <c r="E7" s="87">
        <f>SUM(F162)</f>
        <v>1714914</v>
      </c>
      <c r="F7" s="87">
        <f>SUM(F163)</f>
        <v>690395.5800000001</v>
      </c>
      <c r="G7" s="88">
        <f>SUM(F164)</f>
        <v>40.258320825417485</v>
      </c>
    </row>
    <row r="8" spans="1:7" ht="24" customHeight="1">
      <c r="A8" s="421"/>
      <c r="B8" s="422"/>
      <c r="C8" s="423"/>
      <c r="D8" s="69" t="s">
        <v>1420</v>
      </c>
      <c r="E8" s="87">
        <f>SUM(G162)</f>
        <v>0</v>
      </c>
      <c r="F8" s="87">
        <f>SUM(G163)</f>
        <v>0</v>
      </c>
      <c r="G8" s="88">
        <f>SUM(G164)</f>
        <v>0</v>
      </c>
    </row>
    <row r="11" spans="1:8" ht="20.25" customHeight="1">
      <c r="A11" s="135" t="s">
        <v>963</v>
      </c>
      <c r="B11" s="136"/>
      <c r="C11" s="137"/>
      <c r="D11" s="138"/>
      <c r="E11" s="139">
        <f>SUM(E23,E67,E96,E123,E138)</f>
        <v>1880256</v>
      </c>
      <c r="F11" s="139">
        <f>SUM(F23,F67,F96,F123,F138)</f>
        <v>860241.9200000002</v>
      </c>
      <c r="G11" s="139">
        <f>SUM(G23,G67,G96,G123,G138)</f>
        <v>1101475</v>
      </c>
      <c r="H11" s="139">
        <f>IF(E11=0,,F11/E11*100)</f>
        <v>45.75131896933185</v>
      </c>
    </row>
    <row r="12" spans="1:8" ht="20.25" customHeight="1">
      <c r="A12" s="18" t="s">
        <v>1192</v>
      </c>
      <c r="B12" s="62" t="s">
        <v>964</v>
      </c>
      <c r="C12" s="27" t="s">
        <v>1428</v>
      </c>
      <c r="D12" s="19" t="s">
        <v>965</v>
      </c>
      <c r="E12" s="40" t="s">
        <v>1415</v>
      </c>
      <c r="F12" s="40" t="s">
        <v>983</v>
      </c>
      <c r="G12" s="40" t="s">
        <v>984</v>
      </c>
      <c r="H12" s="18" t="s">
        <v>1416</v>
      </c>
    </row>
    <row r="13" spans="1:8" ht="20.25" customHeight="1">
      <c r="A13" s="76" t="s">
        <v>1421</v>
      </c>
      <c r="B13" s="77" t="s">
        <v>1422</v>
      </c>
      <c r="C13" s="78" t="s">
        <v>1423</v>
      </c>
      <c r="D13" s="79" t="s">
        <v>1413</v>
      </c>
      <c r="E13" s="80"/>
      <c r="F13" s="80"/>
      <c r="G13" s="80"/>
      <c r="H13" s="80"/>
    </row>
    <row r="14" spans="1:8" ht="20.25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SUM(E15:E20)</f>
        <v>1070117</v>
      </c>
      <c r="F14" s="63">
        <f>SUM(F15:F20)</f>
        <v>240687.14</v>
      </c>
      <c r="G14" s="63">
        <f>SUM(G15:G20)</f>
        <v>1071133</v>
      </c>
      <c r="H14" s="63">
        <f aca="true" t="shared" si="0" ref="H14:H23">IF(E14=0,,F14/E14*100)</f>
        <v>22.491665864573687</v>
      </c>
    </row>
    <row r="15" spans="1:8" ht="20.25" customHeight="1">
      <c r="A15" s="32">
        <v>641</v>
      </c>
      <c r="B15" s="73" t="s">
        <v>966</v>
      </c>
      <c r="C15" s="32" t="s">
        <v>1639</v>
      </c>
      <c r="D15" s="70" t="s">
        <v>648</v>
      </c>
      <c r="E15" s="315">
        <v>135000</v>
      </c>
      <c r="F15" s="66">
        <v>146020</v>
      </c>
      <c r="G15" s="66">
        <v>146016</v>
      </c>
      <c r="H15" s="34">
        <f t="shared" si="0"/>
        <v>108.16296296296298</v>
      </c>
    </row>
    <row r="16" spans="1:8" ht="20.25" customHeight="1">
      <c r="A16" s="32">
        <v>600</v>
      </c>
      <c r="B16" s="73" t="s">
        <v>300</v>
      </c>
      <c r="C16" s="32" t="s">
        <v>1639</v>
      </c>
      <c r="D16" s="70" t="s">
        <v>647</v>
      </c>
      <c r="E16" s="307">
        <v>20000</v>
      </c>
      <c r="F16" s="307">
        <v>2460</v>
      </c>
      <c r="G16" s="307">
        <v>10000</v>
      </c>
      <c r="H16" s="34">
        <f t="shared" si="0"/>
        <v>12.3</v>
      </c>
    </row>
    <row r="17" spans="1:8" ht="20.25" customHeight="1">
      <c r="A17" s="32">
        <v>600</v>
      </c>
      <c r="B17" s="73" t="s">
        <v>1123</v>
      </c>
      <c r="C17" s="32" t="s">
        <v>1639</v>
      </c>
      <c r="D17" s="70" t="s">
        <v>674</v>
      </c>
      <c r="E17" s="307">
        <v>0</v>
      </c>
      <c r="F17" s="66">
        <v>9231.14</v>
      </c>
      <c r="G17" s="66">
        <v>0</v>
      </c>
      <c r="H17" s="34">
        <f t="shared" si="0"/>
        <v>0</v>
      </c>
    </row>
    <row r="18" spans="1:8" ht="20.25" customHeight="1">
      <c r="A18" s="32">
        <v>713</v>
      </c>
      <c r="B18" s="73" t="s">
        <v>1124</v>
      </c>
      <c r="C18" s="32" t="s">
        <v>1639</v>
      </c>
      <c r="D18" s="33" t="s">
        <v>760</v>
      </c>
      <c r="E18" s="316">
        <v>0</v>
      </c>
      <c r="F18" s="316">
        <v>1190</v>
      </c>
      <c r="G18" s="316">
        <v>0</v>
      </c>
      <c r="H18" s="34">
        <f t="shared" si="0"/>
        <v>0</v>
      </c>
    </row>
    <row r="19" spans="1:8" ht="20.25" customHeight="1">
      <c r="A19" s="32">
        <v>714</v>
      </c>
      <c r="B19" s="73" t="s">
        <v>1853</v>
      </c>
      <c r="C19" s="32" t="s">
        <v>1639</v>
      </c>
      <c r="D19" s="33" t="s">
        <v>761</v>
      </c>
      <c r="E19" s="316">
        <v>0</v>
      </c>
      <c r="F19" s="316">
        <v>81786</v>
      </c>
      <c r="G19" s="316">
        <v>0</v>
      </c>
      <c r="H19" s="34">
        <f t="shared" si="0"/>
        <v>0</v>
      </c>
    </row>
    <row r="20" spans="1:8" ht="20.25" customHeight="1">
      <c r="A20" s="32">
        <v>717</v>
      </c>
      <c r="B20" s="73" t="s">
        <v>759</v>
      </c>
      <c r="C20" s="32" t="s">
        <v>1639</v>
      </c>
      <c r="D20" s="33" t="s">
        <v>762</v>
      </c>
      <c r="E20" s="316">
        <v>915117</v>
      </c>
      <c r="F20" s="316">
        <v>0</v>
      </c>
      <c r="G20" s="316">
        <v>915117</v>
      </c>
      <c r="H20" s="34">
        <f t="shared" si="0"/>
        <v>0</v>
      </c>
    </row>
    <row r="21" spans="1:8" ht="20.25" customHeight="1">
      <c r="A21" s="47" t="s">
        <v>1096</v>
      </c>
      <c r="B21" s="47" t="s">
        <v>1097</v>
      </c>
      <c r="C21" s="25" t="s">
        <v>1426</v>
      </c>
      <c r="D21" s="17" t="s">
        <v>1098</v>
      </c>
      <c r="E21" s="26">
        <f>SUM(E22)</f>
        <v>0</v>
      </c>
      <c r="F21" s="26">
        <f>SUM(F22)</f>
        <v>800</v>
      </c>
      <c r="G21" s="26">
        <f>SUM(G22)</f>
        <v>0</v>
      </c>
      <c r="H21" s="26">
        <f t="shared" si="0"/>
        <v>0</v>
      </c>
    </row>
    <row r="22" spans="1:8" ht="20.25" customHeight="1">
      <c r="A22" s="32">
        <v>713</v>
      </c>
      <c r="B22" s="73" t="s">
        <v>763</v>
      </c>
      <c r="C22" s="32" t="s">
        <v>1639</v>
      </c>
      <c r="D22" s="33" t="s">
        <v>764</v>
      </c>
      <c r="E22" s="45">
        <v>0</v>
      </c>
      <c r="F22" s="133">
        <v>800</v>
      </c>
      <c r="G22" s="34">
        <v>0</v>
      </c>
      <c r="H22" s="34">
        <f t="shared" si="0"/>
        <v>0</v>
      </c>
    </row>
    <row r="23" spans="1:8" ht="20.25" customHeight="1">
      <c r="A23" s="24"/>
      <c r="B23" s="72"/>
      <c r="C23" s="23" t="s">
        <v>1639</v>
      </c>
      <c r="D23" s="24" t="s">
        <v>1417</v>
      </c>
      <c r="E23" s="31">
        <f>SUM(E14,E21)</f>
        <v>1070117</v>
      </c>
      <c r="F23" s="31">
        <f>SUM(F14,F21)</f>
        <v>241487.14</v>
      </c>
      <c r="G23" s="31">
        <f>SUM(G14,G21)</f>
        <v>1071133</v>
      </c>
      <c r="H23" s="31">
        <f t="shared" si="0"/>
        <v>22.566424045221225</v>
      </c>
    </row>
    <row r="24" spans="1:8" ht="12.75">
      <c r="A24" s="145"/>
      <c r="B24" s="146"/>
      <c r="C24" s="147"/>
      <c r="D24" s="148"/>
      <c r="E24" s="145"/>
      <c r="F24" s="145"/>
      <c r="G24" s="145"/>
      <c r="H24" s="145"/>
    </row>
    <row r="25" spans="1:8" ht="12.75">
      <c r="A25" s="382" t="s">
        <v>1692</v>
      </c>
      <c r="B25" s="382"/>
      <c r="C25" s="382"/>
      <c r="D25" s="382"/>
      <c r="E25" s="382"/>
      <c r="F25" s="382"/>
      <c r="G25" s="382"/>
      <c r="H25" s="383"/>
    </row>
    <row r="26" spans="1:8" ht="20.25" customHeight="1">
      <c r="A26" s="384" t="s">
        <v>51</v>
      </c>
      <c r="B26" s="385"/>
      <c r="C26" s="385"/>
      <c r="D26" s="385"/>
      <c r="E26" s="385"/>
      <c r="F26" s="385"/>
      <c r="G26" s="385"/>
      <c r="H26" s="385"/>
    </row>
    <row r="27" spans="1:8" ht="20.25" customHeight="1">
      <c r="A27" s="385"/>
      <c r="B27" s="385"/>
      <c r="C27" s="385"/>
      <c r="D27" s="385"/>
      <c r="E27" s="385"/>
      <c r="F27" s="385"/>
      <c r="G27" s="385"/>
      <c r="H27" s="385"/>
    </row>
    <row r="28" spans="1:8" ht="12.75">
      <c r="A28" s="145"/>
      <c r="B28" s="146"/>
      <c r="C28" s="147"/>
      <c r="D28" s="148"/>
      <c r="E28" s="145"/>
      <c r="F28" s="145"/>
      <c r="G28" s="145"/>
      <c r="H28" s="145"/>
    </row>
    <row r="29" spans="1:8" ht="20.25" customHeight="1">
      <c r="A29" s="18" t="s">
        <v>1192</v>
      </c>
      <c r="B29" s="62" t="s">
        <v>967</v>
      </c>
      <c r="C29" s="27" t="s">
        <v>1428</v>
      </c>
      <c r="D29" s="19" t="s">
        <v>968</v>
      </c>
      <c r="E29" s="40" t="s">
        <v>1415</v>
      </c>
      <c r="F29" s="40" t="s">
        <v>983</v>
      </c>
      <c r="G29" s="40" t="s">
        <v>984</v>
      </c>
      <c r="H29" s="18" t="s">
        <v>1416</v>
      </c>
    </row>
    <row r="30" spans="1:8" ht="20.25" customHeight="1">
      <c r="A30" s="76" t="s">
        <v>1421</v>
      </c>
      <c r="B30" s="77" t="s">
        <v>1422</v>
      </c>
      <c r="C30" s="78" t="s">
        <v>1423</v>
      </c>
      <c r="D30" s="79" t="s">
        <v>1413</v>
      </c>
      <c r="E30" s="80"/>
      <c r="F30" s="80"/>
      <c r="G30" s="80"/>
      <c r="H30" s="80"/>
    </row>
    <row r="31" spans="1:8" ht="20.25" customHeight="1">
      <c r="A31" s="47" t="s">
        <v>1424</v>
      </c>
      <c r="B31" s="47" t="s">
        <v>1425</v>
      </c>
      <c r="C31" s="25" t="s">
        <v>1426</v>
      </c>
      <c r="D31" s="38" t="s">
        <v>1427</v>
      </c>
      <c r="E31" s="63">
        <f>SUM(E32:E52)</f>
        <v>690065</v>
      </c>
      <c r="F31" s="63">
        <f>SUM(F32:F52)</f>
        <v>453859.5</v>
      </c>
      <c r="G31" s="63">
        <f>SUM(G32:G52)</f>
        <v>30000</v>
      </c>
      <c r="H31" s="63">
        <f>IF(E31=0,,F31/E31*100)</f>
        <v>65.77054335461152</v>
      </c>
    </row>
    <row r="32" spans="1:8" ht="20.25" customHeight="1">
      <c r="A32" s="32">
        <v>637</v>
      </c>
      <c r="B32" s="73" t="s">
        <v>969</v>
      </c>
      <c r="C32" s="32" t="s">
        <v>1639</v>
      </c>
      <c r="D32" s="70" t="s">
        <v>1854</v>
      </c>
      <c r="E32" s="67">
        <v>10000</v>
      </c>
      <c r="F32" s="67">
        <v>0</v>
      </c>
      <c r="G32" s="67">
        <v>10000</v>
      </c>
      <c r="H32" s="34">
        <f>IF(E32=0,,F32/E32*100)</f>
        <v>0</v>
      </c>
    </row>
    <row r="33" spans="1:8" ht="20.25" customHeight="1">
      <c r="A33" s="32">
        <v>716</v>
      </c>
      <c r="B33" s="73" t="s">
        <v>970</v>
      </c>
      <c r="C33" s="32" t="s">
        <v>603</v>
      </c>
      <c r="D33" s="33" t="s">
        <v>1977</v>
      </c>
      <c r="E33" s="67">
        <v>0</v>
      </c>
      <c r="F33" s="133">
        <v>280</v>
      </c>
      <c r="G33" s="133">
        <v>0</v>
      </c>
      <c r="H33" s="34">
        <f aca="true" t="shared" si="1" ref="H33:H66">IF(E33=0,,F33/E33*100)</f>
        <v>0</v>
      </c>
    </row>
    <row r="34" spans="1:8" ht="20.25" customHeight="1">
      <c r="A34" s="32">
        <v>716</v>
      </c>
      <c r="B34" s="73" t="s">
        <v>394</v>
      </c>
      <c r="C34" s="32" t="s">
        <v>704</v>
      </c>
      <c r="D34" s="70" t="s">
        <v>727</v>
      </c>
      <c r="E34" s="67">
        <v>0</v>
      </c>
      <c r="F34" s="133">
        <v>158.54</v>
      </c>
      <c r="G34" s="34">
        <v>0</v>
      </c>
      <c r="H34" s="34">
        <f t="shared" si="1"/>
        <v>0</v>
      </c>
    </row>
    <row r="35" spans="1:8" ht="20.25" customHeight="1">
      <c r="A35" s="32">
        <v>716</v>
      </c>
      <c r="B35" s="73" t="s">
        <v>395</v>
      </c>
      <c r="C35" s="32" t="s">
        <v>603</v>
      </c>
      <c r="D35" s="70" t="s">
        <v>728</v>
      </c>
      <c r="E35" s="67">
        <v>0</v>
      </c>
      <c r="F35" s="133">
        <v>200</v>
      </c>
      <c r="G35" s="133">
        <v>0</v>
      </c>
      <c r="H35" s="34">
        <f t="shared" si="1"/>
        <v>0</v>
      </c>
    </row>
    <row r="36" spans="1:8" ht="20.25" customHeight="1">
      <c r="A36" s="32">
        <v>716</v>
      </c>
      <c r="B36" s="73" t="s">
        <v>396</v>
      </c>
      <c r="C36" s="32" t="s">
        <v>706</v>
      </c>
      <c r="D36" s="70" t="s">
        <v>729</v>
      </c>
      <c r="E36" s="133">
        <v>0</v>
      </c>
      <c r="F36" s="133">
        <v>5541.6</v>
      </c>
      <c r="G36" s="133">
        <v>0</v>
      </c>
      <c r="H36" s="34">
        <f t="shared" si="1"/>
        <v>0</v>
      </c>
    </row>
    <row r="37" spans="1:8" ht="20.25" customHeight="1">
      <c r="A37" s="32">
        <v>716</v>
      </c>
      <c r="B37" s="73" t="s">
        <v>397</v>
      </c>
      <c r="C37" s="32" t="s">
        <v>704</v>
      </c>
      <c r="D37" s="70" t="s">
        <v>730</v>
      </c>
      <c r="E37" s="133">
        <v>0</v>
      </c>
      <c r="F37" s="133">
        <v>1089.6</v>
      </c>
      <c r="G37" s="133">
        <v>0</v>
      </c>
      <c r="H37" s="34">
        <f t="shared" si="1"/>
        <v>0</v>
      </c>
    </row>
    <row r="38" spans="1:8" ht="20.25" customHeight="1">
      <c r="A38" s="32">
        <v>716</v>
      </c>
      <c r="B38" s="73" t="s">
        <v>398</v>
      </c>
      <c r="C38" s="32" t="s">
        <v>704</v>
      </c>
      <c r="D38" s="70" t="s">
        <v>731</v>
      </c>
      <c r="E38" s="133">
        <v>0</v>
      </c>
      <c r="F38" s="133">
        <v>3519.6</v>
      </c>
      <c r="G38" s="34">
        <v>0</v>
      </c>
      <c r="H38" s="34">
        <f t="shared" si="1"/>
        <v>0</v>
      </c>
    </row>
    <row r="39" spans="1:8" ht="20.25" customHeight="1">
      <c r="A39" s="32">
        <v>716</v>
      </c>
      <c r="B39" s="73" t="s">
        <v>399</v>
      </c>
      <c r="C39" s="32" t="s">
        <v>706</v>
      </c>
      <c r="D39" s="70" t="s">
        <v>732</v>
      </c>
      <c r="E39" s="133">
        <v>0</v>
      </c>
      <c r="F39" s="133">
        <v>11766</v>
      </c>
      <c r="G39" s="34">
        <v>0</v>
      </c>
      <c r="H39" s="34">
        <f t="shared" si="1"/>
        <v>0</v>
      </c>
    </row>
    <row r="40" spans="1:8" ht="20.25" customHeight="1">
      <c r="A40" s="32">
        <v>716</v>
      </c>
      <c r="B40" s="73" t="s">
        <v>400</v>
      </c>
      <c r="C40" s="32" t="s">
        <v>706</v>
      </c>
      <c r="D40" s="70" t="s">
        <v>733</v>
      </c>
      <c r="E40" s="133">
        <v>0</v>
      </c>
      <c r="F40" s="133">
        <v>6397.2</v>
      </c>
      <c r="G40" s="133">
        <v>0</v>
      </c>
      <c r="H40" s="34">
        <f t="shared" si="1"/>
        <v>0</v>
      </c>
    </row>
    <row r="41" spans="1:8" ht="20.25" customHeight="1">
      <c r="A41" s="32">
        <v>716</v>
      </c>
      <c r="B41" s="73" t="s">
        <v>1125</v>
      </c>
      <c r="C41" s="32" t="s">
        <v>1639</v>
      </c>
      <c r="D41" s="70" t="s">
        <v>734</v>
      </c>
      <c r="E41" s="133">
        <v>0</v>
      </c>
      <c r="F41" s="133">
        <v>2892</v>
      </c>
      <c r="G41" s="133">
        <v>0</v>
      </c>
      <c r="H41" s="34">
        <f t="shared" si="1"/>
        <v>0</v>
      </c>
    </row>
    <row r="42" spans="1:8" ht="20.25" customHeight="1">
      <c r="A42" s="32">
        <v>717001</v>
      </c>
      <c r="B42" s="73" t="s">
        <v>1126</v>
      </c>
      <c r="C42" s="32" t="s">
        <v>152</v>
      </c>
      <c r="D42" s="33" t="s">
        <v>1977</v>
      </c>
      <c r="E42" s="133">
        <v>57000</v>
      </c>
      <c r="F42" s="67">
        <v>22420.8</v>
      </c>
      <c r="G42" s="67">
        <v>0</v>
      </c>
      <c r="H42" s="34">
        <f t="shared" si="1"/>
        <v>39.33473684210526</v>
      </c>
    </row>
    <row r="43" spans="1:8" ht="20.25" customHeight="1">
      <c r="A43" s="32">
        <v>717001</v>
      </c>
      <c r="B43" s="73" t="s">
        <v>1127</v>
      </c>
      <c r="C43" s="32" t="s">
        <v>152</v>
      </c>
      <c r="D43" s="33" t="s">
        <v>735</v>
      </c>
      <c r="E43" s="133">
        <v>185000</v>
      </c>
      <c r="F43" s="67">
        <v>33642</v>
      </c>
      <c r="G43" s="67">
        <v>20000</v>
      </c>
      <c r="H43" s="34">
        <f t="shared" si="1"/>
        <v>18.184864864864863</v>
      </c>
    </row>
    <row r="44" spans="1:8" ht="20.25" customHeight="1">
      <c r="A44" s="32">
        <v>717002</v>
      </c>
      <c r="B44" s="73" t="s">
        <v>1519</v>
      </c>
      <c r="C44" s="32" t="s">
        <v>603</v>
      </c>
      <c r="D44" s="70" t="s">
        <v>736</v>
      </c>
      <c r="E44" s="133">
        <v>0</v>
      </c>
      <c r="F44" s="67">
        <v>6529.94</v>
      </c>
      <c r="G44" s="67">
        <v>0</v>
      </c>
      <c r="H44" s="34">
        <f t="shared" si="1"/>
        <v>0</v>
      </c>
    </row>
    <row r="45" spans="1:8" ht="20.25" customHeight="1">
      <c r="A45" s="32">
        <v>717002</v>
      </c>
      <c r="B45" s="73" t="s">
        <v>484</v>
      </c>
      <c r="C45" s="32" t="s">
        <v>704</v>
      </c>
      <c r="D45" s="70" t="s">
        <v>737</v>
      </c>
      <c r="E45" s="133">
        <v>0</v>
      </c>
      <c r="F45" s="67">
        <v>867.8</v>
      </c>
      <c r="G45" s="67">
        <v>0</v>
      </c>
      <c r="H45" s="34">
        <f t="shared" si="1"/>
        <v>0</v>
      </c>
    </row>
    <row r="46" spans="1:8" ht="20.25" customHeight="1">
      <c r="A46" s="32">
        <v>717</v>
      </c>
      <c r="B46" s="73" t="s">
        <v>485</v>
      </c>
      <c r="C46" s="32" t="s">
        <v>1639</v>
      </c>
      <c r="D46" s="70" t="s">
        <v>1980</v>
      </c>
      <c r="E46" s="133">
        <v>0</v>
      </c>
      <c r="F46" s="67">
        <v>7921.84</v>
      </c>
      <c r="G46" s="67">
        <v>0</v>
      </c>
      <c r="H46" s="34">
        <f t="shared" si="1"/>
        <v>0</v>
      </c>
    </row>
    <row r="47" spans="1:8" ht="20.25" customHeight="1">
      <c r="A47" s="32">
        <v>717</v>
      </c>
      <c r="B47" s="73" t="s">
        <v>738</v>
      </c>
      <c r="C47" s="32" t="s">
        <v>1639</v>
      </c>
      <c r="D47" s="70" t="s">
        <v>742</v>
      </c>
      <c r="E47" s="133">
        <v>4264</v>
      </c>
      <c r="F47" s="67">
        <v>0</v>
      </c>
      <c r="G47" s="67">
        <v>0</v>
      </c>
      <c r="H47" s="34">
        <f t="shared" si="1"/>
        <v>0</v>
      </c>
    </row>
    <row r="48" spans="1:8" ht="20.25" customHeight="1">
      <c r="A48" s="32">
        <v>717</v>
      </c>
      <c r="B48" s="73" t="s">
        <v>739</v>
      </c>
      <c r="C48" s="32" t="s">
        <v>603</v>
      </c>
      <c r="D48" s="70" t="s">
        <v>743</v>
      </c>
      <c r="E48" s="133">
        <v>0</v>
      </c>
      <c r="F48" s="67">
        <v>7080.42</v>
      </c>
      <c r="G48" s="67">
        <v>0</v>
      </c>
      <c r="H48" s="34">
        <f t="shared" si="1"/>
        <v>0</v>
      </c>
    </row>
    <row r="49" spans="1:8" ht="20.25" customHeight="1">
      <c r="A49" s="32">
        <v>717</v>
      </c>
      <c r="B49" s="73" t="s">
        <v>740</v>
      </c>
      <c r="C49" s="32" t="s">
        <v>603</v>
      </c>
      <c r="D49" s="70" t="s">
        <v>728</v>
      </c>
      <c r="E49" s="133">
        <v>0</v>
      </c>
      <c r="F49" s="67">
        <v>149188.73</v>
      </c>
      <c r="G49" s="67">
        <v>0</v>
      </c>
      <c r="H49" s="34">
        <f t="shared" si="1"/>
        <v>0</v>
      </c>
    </row>
    <row r="50" spans="1:8" ht="20.25" customHeight="1">
      <c r="A50" s="32">
        <v>717</v>
      </c>
      <c r="B50" s="73" t="s">
        <v>741</v>
      </c>
      <c r="C50" s="32" t="s">
        <v>706</v>
      </c>
      <c r="D50" s="70" t="s">
        <v>744</v>
      </c>
      <c r="E50" s="133">
        <v>347150</v>
      </c>
      <c r="F50" s="67">
        <v>86441.11</v>
      </c>
      <c r="G50" s="67">
        <v>0</v>
      </c>
      <c r="H50" s="34">
        <f t="shared" si="1"/>
        <v>24.900218925536514</v>
      </c>
    </row>
    <row r="51" spans="1:8" ht="20.25" customHeight="1">
      <c r="A51" s="32">
        <v>717</v>
      </c>
      <c r="B51" s="73" t="s">
        <v>747</v>
      </c>
      <c r="C51" s="32" t="s">
        <v>603</v>
      </c>
      <c r="D51" s="70" t="s">
        <v>745</v>
      </c>
      <c r="E51" s="133">
        <v>0</v>
      </c>
      <c r="F51" s="67">
        <v>107922.32</v>
      </c>
      <c r="G51" s="67">
        <v>0</v>
      </c>
      <c r="H51" s="34">
        <f t="shared" si="1"/>
        <v>0</v>
      </c>
    </row>
    <row r="52" spans="1:8" ht="20.25" customHeight="1">
      <c r="A52" s="32">
        <v>717</v>
      </c>
      <c r="B52" s="73" t="s">
        <v>748</v>
      </c>
      <c r="C52" s="32" t="s">
        <v>706</v>
      </c>
      <c r="D52" s="33" t="s">
        <v>746</v>
      </c>
      <c r="E52" s="67">
        <v>86651</v>
      </c>
      <c r="F52" s="67">
        <v>0</v>
      </c>
      <c r="G52" s="67">
        <v>0</v>
      </c>
      <c r="H52" s="34">
        <f t="shared" si="1"/>
        <v>0</v>
      </c>
    </row>
    <row r="53" spans="1:8" ht="20.25" customHeight="1">
      <c r="A53" s="47" t="s">
        <v>1084</v>
      </c>
      <c r="B53" s="47" t="s">
        <v>1085</v>
      </c>
      <c r="C53" s="25" t="s">
        <v>1426</v>
      </c>
      <c r="D53" s="17" t="s">
        <v>1704</v>
      </c>
      <c r="E53" s="26">
        <f>SUM(E54:E57)</f>
        <v>0</v>
      </c>
      <c r="F53" s="26">
        <f>SUM(F54:F57)</f>
        <v>11794.96</v>
      </c>
      <c r="G53" s="26">
        <f>SUM(G54:G57)</f>
        <v>0</v>
      </c>
      <c r="H53" s="26">
        <f t="shared" si="1"/>
        <v>0</v>
      </c>
    </row>
    <row r="54" spans="1:8" ht="20.25" customHeight="1">
      <c r="A54" s="32">
        <v>635</v>
      </c>
      <c r="B54" s="73" t="s">
        <v>1740</v>
      </c>
      <c r="C54" s="32" t="s">
        <v>1639</v>
      </c>
      <c r="D54" s="70" t="s">
        <v>1191</v>
      </c>
      <c r="E54" s="133">
        <v>0</v>
      </c>
      <c r="F54" s="133">
        <v>11794.96</v>
      </c>
      <c r="G54" s="133">
        <v>0</v>
      </c>
      <c r="H54" s="34">
        <f t="shared" si="1"/>
        <v>0</v>
      </c>
    </row>
    <row r="55" spans="1:8" ht="20.25" customHeight="1">
      <c r="A55" s="141">
        <v>716</v>
      </c>
      <c r="B55" s="73" t="s">
        <v>1741</v>
      </c>
      <c r="C55" s="32" t="s">
        <v>1639</v>
      </c>
      <c r="D55" s="70" t="s">
        <v>317</v>
      </c>
      <c r="E55" s="133"/>
      <c r="F55" s="133"/>
      <c r="G55" s="133"/>
      <c r="H55" s="34">
        <f t="shared" si="1"/>
        <v>0</v>
      </c>
    </row>
    <row r="56" spans="1:8" ht="20.25" customHeight="1">
      <c r="A56" s="141">
        <v>716</v>
      </c>
      <c r="B56" s="73" t="s">
        <v>1978</v>
      </c>
      <c r="C56" s="32" t="s">
        <v>1639</v>
      </c>
      <c r="D56" s="70" t="s">
        <v>1977</v>
      </c>
      <c r="E56" s="133"/>
      <c r="F56" s="133"/>
      <c r="G56" s="133"/>
      <c r="H56" s="34">
        <f>IF(E56=0,,F56/E56*100)</f>
        <v>0</v>
      </c>
    </row>
    <row r="57" spans="1:8" ht="20.25" customHeight="1">
      <c r="A57" s="141">
        <v>716</v>
      </c>
      <c r="B57" s="73" t="s">
        <v>1978</v>
      </c>
      <c r="C57" s="32" t="s">
        <v>1639</v>
      </c>
      <c r="D57" s="70" t="s">
        <v>1979</v>
      </c>
      <c r="E57" s="133"/>
      <c r="F57" s="133"/>
      <c r="G57" s="133"/>
      <c r="H57" s="34">
        <f t="shared" si="1"/>
        <v>0</v>
      </c>
    </row>
    <row r="58" spans="1:8" ht="20.25" customHeight="1">
      <c r="A58" s="47" t="s">
        <v>1092</v>
      </c>
      <c r="B58" s="47" t="s">
        <v>1093</v>
      </c>
      <c r="C58" s="25" t="s">
        <v>1426</v>
      </c>
      <c r="D58" s="17" t="s">
        <v>1094</v>
      </c>
      <c r="E58" s="26">
        <f>SUM(E59:E66)</f>
        <v>0</v>
      </c>
      <c r="F58" s="26">
        <f>SUM(F59:F66)</f>
        <v>0</v>
      </c>
      <c r="G58" s="26">
        <f>SUM(G59:G66)</f>
        <v>0</v>
      </c>
      <c r="H58" s="26">
        <f t="shared" si="1"/>
        <v>0</v>
      </c>
    </row>
    <row r="59" spans="1:8" ht="20.25" customHeight="1">
      <c r="A59" s="32">
        <v>717001</v>
      </c>
      <c r="B59" s="73" t="s">
        <v>1742</v>
      </c>
      <c r="C59" s="32" t="s">
        <v>1729</v>
      </c>
      <c r="D59" s="33" t="s">
        <v>1109</v>
      </c>
      <c r="E59" s="133">
        <v>0</v>
      </c>
      <c r="F59" s="133">
        <v>0</v>
      </c>
      <c r="G59" s="133">
        <v>0</v>
      </c>
      <c r="H59" s="34">
        <f t="shared" si="1"/>
        <v>0</v>
      </c>
    </row>
    <row r="60" spans="1:8" ht="20.25" customHeight="1">
      <c r="A60" s="32">
        <v>717002</v>
      </c>
      <c r="B60" s="73" t="s">
        <v>1743</v>
      </c>
      <c r="C60" s="32" t="s">
        <v>1729</v>
      </c>
      <c r="D60" s="70" t="s">
        <v>1110</v>
      </c>
      <c r="E60" s="133">
        <v>0</v>
      </c>
      <c r="F60" s="133">
        <v>0</v>
      </c>
      <c r="G60" s="133">
        <v>0</v>
      </c>
      <c r="H60" s="34">
        <f t="shared" si="1"/>
        <v>0</v>
      </c>
    </row>
    <row r="61" spans="1:8" ht="20.25" customHeight="1">
      <c r="A61" s="32">
        <v>717002</v>
      </c>
      <c r="B61" s="73" t="s">
        <v>1744</v>
      </c>
      <c r="C61" s="32" t="s">
        <v>1729</v>
      </c>
      <c r="D61" s="70" t="s">
        <v>1111</v>
      </c>
      <c r="E61" s="133">
        <v>0</v>
      </c>
      <c r="F61" s="133">
        <v>0</v>
      </c>
      <c r="G61" s="133">
        <v>0</v>
      </c>
      <c r="H61" s="34">
        <f t="shared" si="1"/>
        <v>0</v>
      </c>
    </row>
    <row r="62" spans="1:8" ht="20.25" customHeight="1">
      <c r="A62" s="32">
        <v>717002</v>
      </c>
      <c r="B62" s="73" t="s">
        <v>135</v>
      </c>
      <c r="C62" s="32" t="s">
        <v>1729</v>
      </c>
      <c r="D62" s="70" t="s">
        <v>317</v>
      </c>
      <c r="E62" s="133">
        <v>0</v>
      </c>
      <c r="F62" s="133">
        <v>0</v>
      </c>
      <c r="G62" s="133">
        <v>0</v>
      </c>
      <c r="H62" s="34">
        <f t="shared" si="1"/>
        <v>0</v>
      </c>
    </row>
    <row r="63" spans="1:8" ht="20.25" customHeight="1">
      <c r="A63" s="32">
        <v>717002</v>
      </c>
      <c r="B63" s="73" t="s">
        <v>136</v>
      </c>
      <c r="C63" s="32" t="s">
        <v>1729</v>
      </c>
      <c r="D63" s="70" t="s">
        <v>318</v>
      </c>
      <c r="E63" s="133">
        <v>0</v>
      </c>
      <c r="F63" s="133">
        <v>0</v>
      </c>
      <c r="G63" s="133">
        <v>0</v>
      </c>
      <c r="H63" s="34">
        <f t="shared" si="1"/>
        <v>0</v>
      </c>
    </row>
    <row r="64" spans="1:8" ht="20.25" customHeight="1">
      <c r="A64" s="32">
        <v>717002</v>
      </c>
      <c r="B64" s="73" t="s">
        <v>315</v>
      </c>
      <c r="C64" s="32" t="s">
        <v>1729</v>
      </c>
      <c r="D64" s="70" t="s">
        <v>1549</v>
      </c>
      <c r="E64" s="133">
        <v>0</v>
      </c>
      <c r="F64" s="133">
        <v>0</v>
      </c>
      <c r="G64" s="133">
        <v>0</v>
      </c>
      <c r="H64" s="34">
        <f t="shared" si="1"/>
        <v>0</v>
      </c>
    </row>
    <row r="65" spans="1:8" ht="20.25" customHeight="1">
      <c r="A65" s="32">
        <v>717002</v>
      </c>
      <c r="B65" s="73" t="s">
        <v>316</v>
      </c>
      <c r="C65" s="32" t="s">
        <v>1729</v>
      </c>
      <c r="D65" s="70" t="s">
        <v>1342</v>
      </c>
      <c r="E65" s="133">
        <v>0</v>
      </c>
      <c r="F65" s="133">
        <v>0</v>
      </c>
      <c r="G65" s="133">
        <v>0</v>
      </c>
      <c r="H65" s="34">
        <f t="shared" si="1"/>
        <v>0</v>
      </c>
    </row>
    <row r="66" spans="1:8" ht="20.25" customHeight="1">
      <c r="A66" s="32">
        <v>717002</v>
      </c>
      <c r="B66" s="73" t="s">
        <v>781</v>
      </c>
      <c r="C66" s="32" t="s">
        <v>1729</v>
      </c>
      <c r="D66" s="70" t="s">
        <v>1343</v>
      </c>
      <c r="E66" s="133">
        <v>0</v>
      </c>
      <c r="F66" s="133">
        <v>0</v>
      </c>
      <c r="G66" s="133">
        <v>0</v>
      </c>
      <c r="H66" s="34">
        <f t="shared" si="1"/>
        <v>0</v>
      </c>
    </row>
    <row r="67" spans="1:8" ht="20.25" customHeight="1">
      <c r="A67" s="24"/>
      <c r="B67" s="72"/>
      <c r="C67" s="23" t="s">
        <v>1639</v>
      </c>
      <c r="D67" s="24" t="s">
        <v>1417</v>
      </c>
      <c r="E67" s="31">
        <f>SUM(E58,E53,E31)</f>
        <v>690065</v>
      </c>
      <c r="F67" s="31">
        <f>SUM(F58,F53,F31)</f>
        <v>465654.46</v>
      </c>
      <c r="G67" s="31">
        <f>SUM(G58,G53,G31)</f>
        <v>30000</v>
      </c>
      <c r="H67" s="31">
        <f>IF(E67=0,,F67/E67*100)</f>
        <v>67.47979683073333</v>
      </c>
    </row>
    <row r="68" spans="1:8" ht="12.75">
      <c r="A68" s="145"/>
      <c r="B68" s="146"/>
      <c r="C68" s="147"/>
      <c r="D68" s="148"/>
      <c r="E68" s="145"/>
      <c r="F68" s="145"/>
      <c r="G68" s="145"/>
      <c r="H68" s="145"/>
    </row>
    <row r="69" spans="1:8" ht="12.75">
      <c r="A69" s="382" t="s">
        <v>1692</v>
      </c>
      <c r="B69" s="382"/>
      <c r="C69" s="382"/>
      <c r="D69" s="382"/>
      <c r="E69" s="382"/>
      <c r="F69" s="382"/>
      <c r="G69" s="382"/>
      <c r="H69" s="383"/>
    </row>
    <row r="70" spans="1:8" ht="20.25" customHeight="1">
      <c r="A70" s="384" t="s">
        <v>52</v>
      </c>
      <c r="B70" s="385"/>
      <c r="C70" s="385"/>
      <c r="D70" s="385"/>
      <c r="E70" s="385"/>
      <c r="F70" s="385"/>
      <c r="G70" s="385"/>
      <c r="H70" s="385"/>
    </row>
    <row r="71" spans="1:8" ht="20.25" customHeight="1">
      <c r="A71" s="385"/>
      <c r="B71" s="385"/>
      <c r="C71" s="385"/>
      <c r="D71" s="385"/>
      <c r="E71" s="385"/>
      <c r="F71" s="385"/>
      <c r="G71" s="385"/>
      <c r="H71" s="385"/>
    </row>
    <row r="72" spans="1:8" ht="12.75">
      <c r="A72" s="145"/>
      <c r="B72" s="146"/>
      <c r="C72" s="147"/>
      <c r="D72" s="148"/>
      <c r="E72" s="145"/>
      <c r="F72" s="145"/>
      <c r="G72" s="145"/>
      <c r="H72" s="145"/>
    </row>
    <row r="73" spans="1:8" ht="20.25" customHeight="1">
      <c r="A73" s="18" t="s">
        <v>1192</v>
      </c>
      <c r="B73" s="62" t="s">
        <v>995</v>
      </c>
      <c r="C73" s="27" t="s">
        <v>1428</v>
      </c>
      <c r="D73" s="19" t="s">
        <v>996</v>
      </c>
      <c r="E73" s="40" t="s">
        <v>1415</v>
      </c>
      <c r="F73" s="40" t="s">
        <v>983</v>
      </c>
      <c r="G73" s="40" t="s">
        <v>984</v>
      </c>
      <c r="H73" s="18" t="s">
        <v>1416</v>
      </c>
    </row>
    <row r="74" spans="1:8" ht="20.25" customHeight="1">
      <c r="A74" s="76" t="s">
        <v>1421</v>
      </c>
      <c r="B74" s="77" t="s">
        <v>1422</v>
      </c>
      <c r="C74" s="78" t="s">
        <v>1423</v>
      </c>
      <c r="D74" s="79" t="s">
        <v>1413</v>
      </c>
      <c r="E74" s="80"/>
      <c r="F74" s="80"/>
      <c r="G74" s="80"/>
      <c r="H74" s="80"/>
    </row>
    <row r="75" spans="1:8" ht="20.25" customHeight="1">
      <c r="A75" s="47" t="s">
        <v>1424</v>
      </c>
      <c r="B75" s="47" t="s">
        <v>1425</v>
      </c>
      <c r="C75" s="25" t="s">
        <v>1426</v>
      </c>
      <c r="D75" s="38" t="s">
        <v>1427</v>
      </c>
      <c r="E75" s="63">
        <f>SUM(E76:E83)</f>
        <v>55416</v>
      </c>
      <c r="F75" s="63">
        <f>SUM(F76:F83)</f>
        <v>68706.67</v>
      </c>
      <c r="G75" s="63">
        <f>SUM(G76:G83)</f>
        <v>0</v>
      </c>
      <c r="H75" s="63">
        <f aca="true" t="shared" si="2" ref="H75:H96">IF(E75=0,,F75/E75*100)</f>
        <v>123.98345243251046</v>
      </c>
    </row>
    <row r="76" spans="1:8" ht="20.25" customHeight="1">
      <c r="A76" s="32">
        <v>716</v>
      </c>
      <c r="B76" s="73" t="s">
        <v>997</v>
      </c>
      <c r="C76" s="32" t="s">
        <v>1639</v>
      </c>
      <c r="D76" s="69" t="s">
        <v>749</v>
      </c>
      <c r="E76" s="45">
        <v>0</v>
      </c>
      <c r="F76" s="67">
        <v>1476</v>
      </c>
      <c r="G76" s="67">
        <v>0</v>
      </c>
      <c r="H76" s="34">
        <f t="shared" si="2"/>
        <v>0</v>
      </c>
    </row>
    <row r="77" spans="1:8" ht="20.25" customHeight="1">
      <c r="A77" s="32">
        <v>716</v>
      </c>
      <c r="B77" s="73" t="s">
        <v>998</v>
      </c>
      <c r="C77" s="32" t="s">
        <v>1639</v>
      </c>
      <c r="D77" s="33" t="s">
        <v>1975</v>
      </c>
      <c r="E77" s="67">
        <v>0</v>
      </c>
      <c r="F77" s="133">
        <v>155</v>
      </c>
      <c r="G77" s="133">
        <v>0</v>
      </c>
      <c r="H77" s="34">
        <f aca="true" t="shared" si="3" ref="H77:H83">IF(E77=0,,F77/E77*100)</f>
        <v>0</v>
      </c>
    </row>
    <row r="78" spans="1:8" ht="20.25" customHeight="1">
      <c r="A78" s="32">
        <v>716</v>
      </c>
      <c r="B78" s="73" t="s">
        <v>401</v>
      </c>
      <c r="C78" s="32" t="s">
        <v>1639</v>
      </c>
      <c r="D78" s="33" t="s">
        <v>750</v>
      </c>
      <c r="E78" s="45">
        <v>0</v>
      </c>
      <c r="F78" s="67">
        <v>270</v>
      </c>
      <c r="G78" s="67">
        <v>0</v>
      </c>
      <c r="H78" s="34">
        <f t="shared" si="3"/>
        <v>0</v>
      </c>
    </row>
    <row r="79" spans="1:8" ht="20.25" customHeight="1">
      <c r="A79" s="32">
        <v>716</v>
      </c>
      <c r="B79" s="73" t="s">
        <v>1809</v>
      </c>
      <c r="C79" s="32" t="s">
        <v>1639</v>
      </c>
      <c r="D79" s="33" t="s">
        <v>751</v>
      </c>
      <c r="E79" s="45">
        <v>0</v>
      </c>
      <c r="F79" s="67">
        <v>1758</v>
      </c>
      <c r="G79" s="67">
        <v>0</v>
      </c>
      <c r="H79" s="34">
        <f t="shared" si="3"/>
        <v>0</v>
      </c>
    </row>
    <row r="80" spans="1:8" ht="20.25" customHeight="1">
      <c r="A80" s="32">
        <v>716</v>
      </c>
      <c r="B80" s="73" t="s">
        <v>1501</v>
      </c>
      <c r="C80" s="32" t="s">
        <v>1639</v>
      </c>
      <c r="D80" s="33" t="s">
        <v>752</v>
      </c>
      <c r="E80" s="67">
        <v>0</v>
      </c>
      <c r="F80" s="67">
        <v>2280</v>
      </c>
      <c r="G80" s="67">
        <v>0</v>
      </c>
      <c r="H80" s="34">
        <f t="shared" si="3"/>
        <v>0</v>
      </c>
    </row>
    <row r="81" spans="1:8" ht="20.25" customHeight="1">
      <c r="A81" s="32">
        <v>717</v>
      </c>
      <c r="B81" s="73" t="s">
        <v>1502</v>
      </c>
      <c r="C81" s="32" t="s">
        <v>1639</v>
      </c>
      <c r="D81" s="33" t="s">
        <v>749</v>
      </c>
      <c r="E81" s="45">
        <v>0</v>
      </c>
      <c r="F81" s="67">
        <v>13733.45</v>
      </c>
      <c r="G81" s="67">
        <v>0</v>
      </c>
      <c r="H81" s="34">
        <f t="shared" si="3"/>
        <v>0</v>
      </c>
    </row>
    <row r="82" spans="1:8" ht="20.25" customHeight="1">
      <c r="A82" s="32">
        <v>717</v>
      </c>
      <c r="B82" s="73" t="s">
        <v>1503</v>
      </c>
      <c r="C82" s="32" t="s">
        <v>1639</v>
      </c>
      <c r="D82" s="33" t="s">
        <v>753</v>
      </c>
      <c r="E82" s="67">
        <v>28399</v>
      </c>
      <c r="F82" s="67">
        <v>10455.29</v>
      </c>
      <c r="G82" s="67">
        <v>0</v>
      </c>
      <c r="H82" s="34">
        <f t="shared" si="3"/>
        <v>36.81569773583577</v>
      </c>
    </row>
    <row r="83" spans="1:8" ht="20.25" customHeight="1">
      <c r="A83" s="32">
        <v>717</v>
      </c>
      <c r="B83" s="73" t="s">
        <v>486</v>
      </c>
      <c r="C83" s="32" t="s">
        <v>1639</v>
      </c>
      <c r="D83" s="33" t="s">
        <v>754</v>
      </c>
      <c r="E83" s="46">
        <v>27017</v>
      </c>
      <c r="F83" s="133">
        <v>38578.93</v>
      </c>
      <c r="G83" s="133">
        <v>0</v>
      </c>
      <c r="H83" s="34">
        <f t="shared" si="3"/>
        <v>142.79501795166007</v>
      </c>
    </row>
    <row r="84" spans="1:8" ht="20.25" customHeight="1">
      <c r="A84" s="47" t="s">
        <v>1084</v>
      </c>
      <c r="B84" s="47" t="s">
        <v>1085</v>
      </c>
      <c r="C84" s="25" t="s">
        <v>1426</v>
      </c>
      <c r="D84" s="17" t="s">
        <v>1704</v>
      </c>
      <c r="E84" s="26">
        <f>SUM(E85:E86)</f>
        <v>0</v>
      </c>
      <c r="F84" s="26">
        <f>SUM(F85:F86)</f>
        <v>0</v>
      </c>
      <c r="G84" s="26">
        <f>SUM(G85:G86)</f>
        <v>0</v>
      </c>
      <c r="H84" s="26">
        <f t="shared" si="2"/>
        <v>0</v>
      </c>
    </row>
    <row r="85" spans="1:8" ht="20.25" customHeight="1">
      <c r="A85" s="32">
        <v>716</v>
      </c>
      <c r="B85" s="73" t="s">
        <v>999</v>
      </c>
      <c r="C85" s="32" t="s">
        <v>1639</v>
      </c>
      <c r="D85" s="33" t="s">
        <v>1974</v>
      </c>
      <c r="E85" s="67"/>
      <c r="F85" s="133"/>
      <c r="G85" s="133"/>
      <c r="H85" s="67">
        <f t="shared" si="2"/>
        <v>0</v>
      </c>
    </row>
    <row r="86" spans="1:8" ht="20.25" customHeight="1">
      <c r="A86" s="32">
        <v>716</v>
      </c>
      <c r="B86" s="73" t="s">
        <v>1000</v>
      </c>
      <c r="C86" s="32" t="s">
        <v>1639</v>
      </c>
      <c r="D86" s="33" t="s">
        <v>1976</v>
      </c>
      <c r="E86" s="46"/>
      <c r="F86" s="133"/>
      <c r="G86" s="133"/>
      <c r="H86" s="67">
        <f t="shared" si="2"/>
        <v>0</v>
      </c>
    </row>
    <row r="87" spans="1:8" ht="20.25" customHeight="1">
      <c r="A87" s="47" t="s">
        <v>1092</v>
      </c>
      <c r="B87" s="47" t="s">
        <v>1093</v>
      </c>
      <c r="C87" s="25" t="s">
        <v>1426</v>
      </c>
      <c r="D87" s="17" t="s">
        <v>1094</v>
      </c>
      <c r="E87" s="26">
        <f>SUM(E88:E89)</f>
        <v>0</v>
      </c>
      <c r="F87" s="26">
        <f>SUM(F88:F89)</f>
        <v>0</v>
      </c>
      <c r="G87" s="26">
        <f>SUM(G88:G89)</f>
        <v>0</v>
      </c>
      <c r="H87" s="26">
        <f t="shared" si="2"/>
        <v>0</v>
      </c>
    </row>
    <row r="88" spans="1:8" ht="20.25" customHeight="1">
      <c r="A88" s="32">
        <v>711</v>
      </c>
      <c r="B88" s="73" t="s">
        <v>1001</v>
      </c>
      <c r="C88" s="32" t="s">
        <v>1729</v>
      </c>
      <c r="D88" s="33" t="s">
        <v>1344</v>
      </c>
      <c r="E88" s="67"/>
      <c r="F88" s="67"/>
      <c r="G88" s="34"/>
      <c r="H88" s="67">
        <f t="shared" si="2"/>
        <v>0</v>
      </c>
    </row>
    <row r="89" spans="1:8" ht="20.25" customHeight="1">
      <c r="A89" s="32">
        <v>717</v>
      </c>
      <c r="B89" s="73" t="s">
        <v>1002</v>
      </c>
      <c r="C89" s="32" t="s">
        <v>1639</v>
      </c>
      <c r="D89" s="33" t="s">
        <v>258</v>
      </c>
      <c r="E89" s="34"/>
      <c r="F89" s="34"/>
      <c r="G89" s="34"/>
      <c r="H89" s="67">
        <f t="shared" si="2"/>
        <v>0</v>
      </c>
    </row>
    <row r="90" spans="1:8" ht="20.25" customHeight="1">
      <c r="A90" s="47" t="s">
        <v>845</v>
      </c>
      <c r="B90" s="47" t="s">
        <v>1317</v>
      </c>
      <c r="C90" s="25" t="s">
        <v>1426</v>
      </c>
      <c r="D90" s="17" t="s">
        <v>1318</v>
      </c>
      <c r="E90" s="26">
        <f>SUM(E91:E92)</f>
        <v>0</v>
      </c>
      <c r="F90" s="26">
        <f>SUM(F91:F92)</f>
        <v>0</v>
      </c>
      <c r="G90" s="26">
        <f>SUM(G91:G92)</f>
        <v>0</v>
      </c>
      <c r="H90" s="26">
        <f t="shared" si="2"/>
        <v>0</v>
      </c>
    </row>
    <row r="91" spans="1:8" ht="20.25" customHeight="1">
      <c r="A91" s="32">
        <v>716</v>
      </c>
      <c r="B91" s="73" t="s">
        <v>1003</v>
      </c>
      <c r="C91" s="32" t="s">
        <v>1639</v>
      </c>
      <c r="D91" s="33" t="s">
        <v>213</v>
      </c>
      <c r="E91" s="34">
        <v>0</v>
      </c>
      <c r="F91" s="34">
        <v>0</v>
      </c>
      <c r="G91" s="34">
        <v>0</v>
      </c>
      <c r="H91" s="67">
        <f t="shared" si="2"/>
        <v>0</v>
      </c>
    </row>
    <row r="92" spans="1:8" ht="20.25" customHeight="1">
      <c r="A92" s="32">
        <v>717</v>
      </c>
      <c r="B92" s="73" t="s">
        <v>1004</v>
      </c>
      <c r="C92" s="32" t="s">
        <v>1639</v>
      </c>
      <c r="D92" s="33" t="s">
        <v>258</v>
      </c>
      <c r="E92" s="34">
        <v>0</v>
      </c>
      <c r="F92" s="34">
        <v>0</v>
      </c>
      <c r="G92" s="34">
        <v>0</v>
      </c>
      <c r="H92" s="67">
        <f t="shared" si="2"/>
        <v>0</v>
      </c>
    </row>
    <row r="93" spans="1:8" ht="20.25" customHeight="1">
      <c r="A93" s="47" t="s">
        <v>1096</v>
      </c>
      <c r="B93" s="47" t="s">
        <v>1097</v>
      </c>
      <c r="C93" s="25" t="s">
        <v>1426</v>
      </c>
      <c r="D93" s="17" t="s">
        <v>1098</v>
      </c>
      <c r="E93" s="26">
        <f>SUM(E94:E95)</f>
        <v>0</v>
      </c>
      <c r="F93" s="26">
        <f>SUM(F94:F95)</f>
        <v>0</v>
      </c>
      <c r="G93" s="26">
        <f>SUM(G94:G95)</f>
        <v>0</v>
      </c>
      <c r="H93" s="26">
        <f t="shared" si="2"/>
        <v>0</v>
      </c>
    </row>
    <row r="94" spans="1:8" ht="20.25" customHeight="1">
      <c r="A94" s="32">
        <v>716</v>
      </c>
      <c r="B94" s="73" t="s">
        <v>1005</v>
      </c>
      <c r="C94" s="32" t="s">
        <v>1639</v>
      </c>
      <c r="D94" s="33" t="s">
        <v>213</v>
      </c>
      <c r="E94" s="34">
        <v>0</v>
      </c>
      <c r="F94" s="34">
        <v>0</v>
      </c>
      <c r="G94" s="34">
        <v>0</v>
      </c>
      <c r="H94" s="67">
        <f t="shared" si="2"/>
        <v>0</v>
      </c>
    </row>
    <row r="95" spans="1:8" ht="20.25" customHeight="1">
      <c r="A95" s="32">
        <v>717</v>
      </c>
      <c r="B95" s="73" t="s">
        <v>1006</v>
      </c>
      <c r="C95" s="32" t="s">
        <v>1639</v>
      </c>
      <c r="D95" s="33" t="s">
        <v>258</v>
      </c>
      <c r="E95" s="34">
        <v>0</v>
      </c>
      <c r="F95" s="34">
        <v>0</v>
      </c>
      <c r="G95" s="34">
        <v>0</v>
      </c>
      <c r="H95" s="67">
        <f t="shared" si="2"/>
        <v>0</v>
      </c>
    </row>
    <row r="96" spans="1:8" ht="20.25" customHeight="1">
      <c r="A96" s="24"/>
      <c r="B96" s="72"/>
      <c r="C96" s="23" t="s">
        <v>1639</v>
      </c>
      <c r="D96" s="24" t="s">
        <v>1417</v>
      </c>
      <c r="E96" s="31">
        <f>SUM(E93,E90,E87,E84,E75)</f>
        <v>55416</v>
      </c>
      <c r="F96" s="31">
        <f>SUM(F93,F90,F87,F84,F75)</f>
        <v>68706.67</v>
      </c>
      <c r="G96" s="31">
        <f>SUM(G93,G90,G87,G84,G75)</f>
        <v>0</v>
      </c>
      <c r="H96" s="31">
        <f t="shared" si="2"/>
        <v>123.98345243251046</v>
      </c>
    </row>
    <row r="97" spans="1:8" ht="12.75">
      <c r="A97" s="145"/>
      <c r="B97" s="146"/>
      <c r="C97" s="147"/>
      <c r="D97" s="148"/>
      <c r="E97" s="145"/>
      <c r="F97" s="145"/>
      <c r="G97" s="145"/>
      <c r="H97" s="145"/>
    </row>
    <row r="98" spans="1:8" ht="12.75">
      <c r="A98" s="382" t="s">
        <v>1692</v>
      </c>
      <c r="B98" s="382"/>
      <c r="C98" s="382"/>
      <c r="D98" s="382"/>
      <c r="E98" s="382"/>
      <c r="F98" s="382"/>
      <c r="G98" s="382"/>
      <c r="H98" s="383"/>
    </row>
    <row r="99" spans="1:8" ht="20.25" customHeight="1">
      <c r="A99" s="384" t="s">
        <v>53</v>
      </c>
      <c r="B99" s="385"/>
      <c r="C99" s="385"/>
      <c r="D99" s="385"/>
      <c r="E99" s="385"/>
      <c r="F99" s="385"/>
      <c r="G99" s="385"/>
      <c r="H99" s="385"/>
    </row>
    <row r="100" spans="1:8" ht="20.25" customHeight="1">
      <c r="A100" s="385"/>
      <c r="B100" s="385"/>
      <c r="C100" s="385"/>
      <c r="D100" s="385"/>
      <c r="E100" s="385"/>
      <c r="F100" s="385"/>
      <c r="G100" s="385"/>
      <c r="H100" s="385"/>
    </row>
    <row r="101" spans="1:8" ht="12.75">
      <c r="A101" s="145"/>
      <c r="B101" s="146"/>
      <c r="C101" s="147"/>
      <c r="D101" s="148"/>
      <c r="E101" s="145"/>
      <c r="F101" s="145"/>
      <c r="G101" s="145"/>
      <c r="H101" s="145"/>
    </row>
    <row r="102" spans="1:8" ht="20.25" customHeight="1">
      <c r="A102" s="18"/>
      <c r="B102" s="62" t="s">
        <v>1007</v>
      </c>
      <c r="C102" s="27" t="s">
        <v>1428</v>
      </c>
      <c r="D102" s="19" t="s">
        <v>1008</v>
      </c>
      <c r="E102" s="40" t="s">
        <v>1415</v>
      </c>
      <c r="F102" s="40" t="s">
        <v>983</v>
      </c>
      <c r="G102" s="40" t="s">
        <v>984</v>
      </c>
      <c r="H102" s="18" t="s">
        <v>1416</v>
      </c>
    </row>
    <row r="103" spans="1:8" ht="20.25" customHeight="1">
      <c r="A103" s="76" t="s">
        <v>1421</v>
      </c>
      <c r="B103" s="77" t="s">
        <v>1422</v>
      </c>
      <c r="C103" s="78"/>
      <c r="D103" s="79" t="s">
        <v>1413</v>
      </c>
      <c r="E103" s="80"/>
      <c r="F103" s="80"/>
      <c r="G103" s="80"/>
      <c r="H103" s="80"/>
    </row>
    <row r="104" spans="1:8" ht="20.25" customHeight="1">
      <c r="A104" s="47" t="s">
        <v>1424</v>
      </c>
      <c r="B104" s="47" t="s">
        <v>1425</v>
      </c>
      <c r="C104" s="25" t="s">
        <v>1426</v>
      </c>
      <c r="D104" s="38" t="s">
        <v>1427</v>
      </c>
      <c r="E104" s="63">
        <f>SUM(E105:E110)</f>
        <v>64316</v>
      </c>
      <c r="F104" s="63">
        <f>SUM(F105:F110)</f>
        <v>84053.41</v>
      </c>
      <c r="G104" s="63">
        <f>SUM(G105:G110)</f>
        <v>0</v>
      </c>
      <c r="H104" s="63">
        <f aca="true" t="shared" si="4" ref="H104:H123">IF(E104=0,,F104/E104*100)</f>
        <v>130.68818023508925</v>
      </c>
    </row>
    <row r="105" spans="1:8" ht="20.25" customHeight="1">
      <c r="A105" s="32">
        <v>716</v>
      </c>
      <c r="B105" s="73" t="s">
        <v>1810</v>
      </c>
      <c r="C105" s="32" t="s">
        <v>1639</v>
      </c>
      <c r="D105" s="33" t="s">
        <v>755</v>
      </c>
      <c r="E105" s="67">
        <v>0</v>
      </c>
      <c r="F105" s="67">
        <v>150</v>
      </c>
      <c r="G105" s="67">
        <v>0</v>
      </c>
      <c r="H105" s="67">
        <f t="shared" si="4"/>
        <v>0</v>
      </c>
    </row>
    <row r="106" spans="1:8" ht="20.25" customHeight="1">
      <c r="A106" s="32">
        <v>716</v>
      </c>
      <c r="B106" s="73" t="s">
        <v>1811</v>
      </c>
      <c r="C106" s="32" t="s">
        <v>1639</v>
      </c>
      <c r="D106" s="33" t="s">
        <v>756</v>
      </c>
      <c r="E106" s="67">
        <v>0</v>
      </c>
      <c r="F106" s="67">
        <v>1380</v>
      </c>
      <c r="G106" s="67">
        <v>0</v>
      </c>
      <c r="H106" s="34">
        <f>IF(E106=0,,F106/E106*100)</f>
        <v>0</v>
      </c>
    </row>
    <row r="107" spans="1:8" ht="20.25" customHeight="1">
      <c r="A107" s="32">
        <v>717002</v>
      </c>
      <c r="B107" s="73" t="s">
        <v>1186</v>
      </c>
      <c r="C107" s="32" t="s">
        <v>1639</v>
      </c>
      <c r="D107" s="33" t="s">
        <v>757</v>
      </c>
      <c r="E107" s="67">
        <v>0</v>
      </c>
      <c r="F107" s="67">
        <v>41776.68</v>
      </c>
      <c r="G107" s="34">
        <v>0</v>
      </c>
      <c r="H107" s="34">
        <f>IF(E107=0,,F107/E107*100)</f>
        <v>0</v>
      </c>
    </row>
    <row r="108" spans="1:8" ht="20.25" customHeight="1">
      <c r="A108" s="32">
        <v>717002</v>
      </c>
      <c r="B108" s="73" t="s">
        <v>1880</v>
      </c>
      <c r="C108" s="32" t="s">
        <v>1639</v>
      </c>
      <c r="D108" s="33" t="s">
        <v>758</v>
      </c>
      <c r="E108" s="67">
        <v>64316</v>
      </c>
      <c r="F108" s="67">
        <v>40746.73</v>
      </c>
      <c r="G108" s="67">
        <v>0</v>
      </c>
      <c r="H108" s="34">
        <f>IF(E108=0,,F108/E108*100)</f>
        <v>63.35395546986753</v>
      </c>
    </row>
    <row r="109" spans="1:8" ht="20.25" customHeight="1">
      <c r="A109" s="32"/>
      <c r="B109" s="73" t="s">
        <v>1881</v>
      </c>
      <c r="C109" s="32" t="s">
        <v>1639</v>
      </c>
      <c r="D109" s="33"/>
      <c r="E109" s="67"/>
      <c r="F109" s="67"/>
      <c r="G109" s="34"/>
      <c r="H109" s="34">
        <f>IF(E109=0,,F109/E109*100)</f>
        <v>0</v>
      </c>
    </row>
    <row r="110" spans="1:8" ht="20.25" customHeight="1">
      <c r="A110" s="32"/>
      <c r="B110" s="73" t="s">
        <v>1882</v>
      </c>
      <c r="C110" s="32" t="s">
        <v>1639</v>
      </c>
      <c r="D110" s="33"/>
      <c r="E110" s="67"/>
      <c r="F110" s="67"/>
      <c r="G110" s="34"/>
      <c r="H110" s="67">
        <f>IF(E110=0,,F110/E110*100)</f>
        <v>0</v>
      </c>
    </row>
    <row r="111" spans="1:8" ht="20.25" customHeight="1">
      <c r="A111" s="47" t="s">
        <v>1084</v>
      </c>
      <c r="B111" s="47" t="s">
        <v>1085</v>
      </c>
      <c r="C111" s="25" t="s">
        <v>1426</v>
      </c>
      <c r="D111" s="17" t="s">
        <v>1704</v>
      </c>
      <c r="E111" s="26">
        <f>SUM(E112:E113)</f>
        <v>0</v>
      </c>
      <c r="F111" s="26">
        <f>SUM(F112:F113)</f>
        <v>0</v>
      </c>
      <c r="G111" s="26">
        <f>SUM(G112:G113)</f>
        <v>0</v>
      </c>
      <c r="H111" s="26">
        <f t="shared" si="4"/>
        <v>0</v>
      </c>
    </row>
    <row r="112" spans="1:8" ht="20.25" customHeight="1">
      <c r="A112" s="32">
        <v>716</v>
      </c>
      <c r="B112" s="73" t="s">
        <v>1187</v>
      </c>
      <c r="C112" s="32" t="s">
        <v>1639</v>
      </c>
      <c r="D112" s="33" t="s">
        <v>213</v>
      </c>
      <c r="E112" s="34">
        <v>0</v>
      </c>
      <c r="F112" s="34">
        <v>0</v>
      </c>
      <c r="G112" s="34">
        <v>0</v>
      </c>
      <c r="H112" s="67">
        <f t="shared" si="4"/>
        <v>0</v>
      </c>
    </row>
    <row r="113" spans="1:8" ht="20.25" customHeight="1">
      <c r="A113" s="32">
        <v>717</v>
      </c>
      <c r="B113" s="73" t="s">
        <v>1188</v>
      </c>
      <c r="C113" s="32" t="s">
        <v>1639</v>
      </c>
      <c r="D113" s="33" t="s">
        <v>258</v>
      </c>
      <c r="E113" s="34">
        <v>0</v>
      </c>
      <c r="F113" s="34">
        <v>0</v>
      </c>
      <c r="G113" s="34">
        <v>0</v>
      </c>
      <c r="H113" s="67">
        <f t="shared" si="4"/>
        <v>0</v>
      </c>
    </row>
    <row r="114" spans="1:8" ht="20.25" customHeight="1">
      <c r="A114" s="47" t="s">
        <v>1092</v>
      </c>
      <c r="B114" s="47" t="s">
        <v>1093</v>
      </c>
      <c r="C114" s="25" t="s">
        <v>1426</v>
      </c>
      <c r="D114" s="17" t="s">
        <v>1094</v>
      </c>
      <c r="E114" s="26">
        <f>SUM(E115:E116)</f>
        <v>0</v>
      </c>
      <c r="F114" s="26">
        <f>SUM(F115:F116)</f>
        <v>0</v>
      </c>
      <c r="G114" s="26">
        <f>SUM(G115:G116)</f>
        <v>0</v>
      </c>
      <c r="H114" s="26">
        <f t="shared" si="4"/>
        <v>0</v>
      </c>
    </row>
    <row r="115" spans="1:8" ht="20.25" customHeight="1">
      <c r="A115" s="32">
        <v>716</v>
      </c>
      <c r="B115" s="73" t="s">
        <v>1672</v>
      </c>
      <c r="C115" s="32" t="s">
        <v>1639</v>
      </c>
      <c r="D115" s="33" t="s">
        <v>213</v>
      </c>
      <c r="E115" s="34">
        <v>0</v>
      </c>
      <c r="F115" s="34">
        <v>0</v>
      </c>
      <c r="G115" s="34">
        <v>0</v>
      </c>
      <c r="H115" s="67">
        <f t="shared" si="4"/>
        <v>0</v>
      </c>
    </row>
    <row r="116" spans="1:8" ht="20.25" customHeight="1">
      <c r="A116" s="32">
        <v>717</v>
      </c>
      <c r="B116" s="73" t="s">
        <v>1673</v>
      </c>
      <c r="C116" s="32" t="s">
        <v>1639</v>
      </c>
      <c r="D116" s="33" t="s">
        <v>258</v>
      </c>
      <c r="E116" s="34">
        <v>0</v>
      </c>
      <c r="F116" s="34">
        <v>0</v>
      </c>
      <c r="G116" s="34">
        <v>0</v>
      </c>
      <c r="H116" s="67">
        <f t="shared" si="4"/>
        <v>0</v>
      </c>
    </row>
    <row r="117" spans="1:8" ht="20.25" customHeight="1">
      <c r="A117" s="47" t="s">
        <v>845</v>
      </c>
      <c r="B117" s="47" t="s">
        <v>1317</v>
      </c>
      <c r="C117" s="25" t="s">
        <v>1426</v>
      </c>
      <c r="D117" s="17" t="s">
        <v>1318</v>
      </c>
      <c r="E117" s="26">
        <f>SUM(E118:E119)</f>
        <v>0</v>
      </c>
      <c r="F117" s="26">
        <f>SUM(F118:F119)</f>
        <v>0</v>
      </c>
      <c r="G117" s="26">
        <f>SUM(G118:G119)</f>
        <v>0</v>
      </c>
      <c r="H117" s="26">
        <f t="shared" si="4"/>
        <v>0</v>
      </c>
    </row>
    <row r="118" spans="1:8" ht="20.25" customHeight="1">
      <c r="A118" s="32">
        <v>716</v>
      </c>
      <c r="B118" s="73" t="s">
        <v>1674</v>
      </c>
      <c r="C118" s="32" t="s">
        <v>1639</v>
      </c>
      <c r="D118" s="33" t="s">
        <v>213</v>
      </c>
      <c r="E118" s="34">
        <v>0</v>
      </c>
      <c r="F118" s="34">
        <v>0</v>
      </c>
      <c r="G118" s="34">
        <v>0</v>
      </c>
      <c r="H118" s="67">
        <f t="shared" si="4"/>
        <v>0</v>
      </c>
    </row>
    <row r="119" spans="1:8" ht="20.25" customHeight="1">
      <c r="A119" s="32">
        <v>717</v>
      </c>
      <c r="B119" s="73" t="s">
        <v>1675</v>
      </c>
      <c r="C119" s="32" t="s">
        <v>1639</v>
      </c>
      <c r="D119" s="33" t="s">
        <v>258</v>
      </c>
      <c r="E119" s="34">
        <v>0</v>
      </c>
      <c r="F119" s="34">
        <v>0</v>
      </c>
      <c r="G119" s="34">
        <v>0</v>
      </c>
      <c r="H119" s="67">
        <f t="shared" si="4"/>
        <v>0</v>
      </c>
    </row>
    <row r="120" spans="1:8" ht="20.25" customHeight="1">
      <c r="A120" s="47" t="s">
        <v>1096</v>
      </c>
      <c r="B120" s="47" t="s">
        <v>1097</v>
      </c>
      <c r="C120" s="25" t="s">
        <v>1426</v>
      </c>
      <c r="D120" s="17" t="s">
        <v>1098</v>
      </c>
      <c r="E120" s="26">
        <f>SUM(E121:E122)</f>
        <v>0</v>
      </c>
      <c r="F120" s="26">
        <f>SUM(F121:F122)</f>
        <v>0</v>
      </c>
      <c r="G120" s="26">
        <f>SUM(G121:G122)</f>
        <v>0</v>
      </c>
      <c r="H120" s="26">
        <f t="shared" si="4"/>
        <v>0</v>
      </c>
    </row>
    <row r="121" spans="1:8" ht="20.25" customHeight="1">
      <c r="A121" s="32">
        <v>716</v>
      </c>
      <c r="B121" s="73" t="s">
        <v>1676</v>
      </c>
      <c r="C121" s="32" t="s">
        <v>1639</v>
      </c>
      <c r="D121" s="33" t="s">
        <v>213</v>
      </c>
      <c r="E121" s="34">
        <v>0</v>
      </c>
      <c r="F121" s="34">
        <v>0</v>
      </c>
      <c r="G121" s="34">
        <v>0</v>
      </c>
      <c r="H121" s="67">
        <f t="shared" si="4"/>
        <v>0</v>
      </c>
    </row>
    <row r="122" spans="1:8" ht="20.25" customHeight="1">
      <c r="A122" s="32">
        <v>717</v>
      </c>
      <c r="B122" s="73" t="s">
        <v>1677</v>
      </c>
      <c r="C122" s="32" t="s">
        <v>1639</v>
      </c>
      <c r="D122" s="33" t="s">
        <v>258</v>
      </c>
      <c r="E122" s="34">
        <v>0</v>
      </c>
      <c r="F122" s="34">
        <v>0</v>
      </c>
      <c r="G122" s="34">
        <v>0</v>
      </c>
      <c r="H122" s="67">
        <f t="shared" si="4"/>
        <v>0</v>
      </c>
    </row>
    <row r="123" spans="1:8" ht="20.25" customHeight="1">
      <c r="A123" s="24"/>
      <c r="B123" s="72"/>
      <c r="C123" s="23" t="s">
        <v>1639</v>
      </c>
      <c r="D123" s="24" t="s">
        <v>1417</v>
      </c>
      <c r="E123" s="31">
        <f>SUM(E120,E117,E114,E111,E104)</f>
        <v>64316</v>
      </c>
      <c r="F123" s="31">
        <f>SUM(F120,F117,F114,F111,F104)</f>
        <v>84053.41</v>
      </c>
      <c r="G123" s="31">
        <f>SUM(G120,G117,G114,G111,G104)</f>
        <v>0</v>
      </c>
      <c r="H123" s="31">
        <f t="shared" si="4"/>
        <v>130.68818023508925</v>
      </c>
    </row>
    <row r="125" spans="1:8" ht="12.75">
      <c r="A125" s="382" t="s">
        <v>1692</v>
      </c>
      <c r="B125" s="382"/>
      <c r="C125" s="382"/>
      <c r="D125" s="382"/>
      <c r="E125" s="382"/>
      <c r="F125" s="382"/>
      <c r="G125" s="382"/>
      <c r="H125" s="383"/>
    </row>
    <row r="126" spans="1:8" ht="18.75" customHeight="1">
      <c r="A126" s="384" t="s">
        <v>54</v>
      </c>
      <c r="B126" s="385"/>
      <c r="C126" s="385"/>
      <c r="D126" s="385"/>
      <c r="E126" s="385"/>
      <c r="F126" s="385"/>
      <c r="G126" s="385"/>
      <c r="H126" s="385"/>
    </row>
    <row r="127" spans="1:8" ht="18.75" customHeight="1">
      <c r="A127" s="385"/>
      <c r="B127" s="385"/>
      <c r="C127" s="385"/>
      <c r="D127" s="385"/>
      <c r="E127" s="385"/>
      <c r="F127" s="385"/>
      <c r="G127" s="385"/>
      <c r="H127" s="385"/>
    </row>
    <row r="129" spans="1:8" ht="21" customHeight="1">
      <c r="A129" s="18"/>
      <c r="B129" s="62" t="s">
        <v>1678</v>
      </c>
      <c r="C129" s="27" t="s">
        <v>1428</v>
      </c>
      <c r="D129" s="19" t="s">
        <v>1679</v>
      </c>
      <c r="E129" s="40" t="s">
        <v>1415</v>
      </c>
      <c r="F129" s="40" t="s">
        <v>983</v>
      </c>
      <c r="G129" s="40" t="s">
        <v>984</v>
      </c>
      <c r="H129" s="18" t="s">
        <v>1416</v>
      </c>
    </row>
    <row r="130" spans="1:11" ht="21" customHeight="1">
      <c r="A130" s="76" t="s">
        <v>1421</v>
      </c>
      <c r="B130" s="77" t="s">
        <v>1422</v>
      </c>
      <c r="C130" s="78"/>
      <c r="D130" s="79" t="s">
        <v>1413</v>
      </c>
      <c r="E130" s="80"/>
      <c r="F130" s="80"/>
      <c r="G130" s="80"/>
      <c r="H130" s="80"/>
      <c r="J130" s="255"/>
      <c r="K130" s="255"/>
    </row>
    <row r="131" spans="1:12" ht="21" customHeight="1">
      <c r="A131" s="47" t="s">
        <v>1084</v>
      </c>
      <c r="B131" s="47" t="s">
        <v>1085</v>
      </c>
      <c r="C131" s="25" t="s">
        <v>1426</v>
      </c>
      <c r="D131" s="17" t="s">
        <v>1704</v>
      </c>
      <c r="E131" s="63">
        <f>SUM(E132:E137)</f>
        <v>342</v>
      </c>
      <c r="F131" s="63">
        <f>SUM(F132:F137)</f>
        <v>340.24</v>
      </c>
      <c r="G131" s="63">
        <f>SUM(G132:G137)</f>
        <v>342</v>
      </c>
      <c r="H131" s="63">
        <f aca="true" t="shared" si="5" ref="H131:H138">IF(E131=0,,F131/E131*100)</f>
        <v>99.48538011695906</v>
      </c>
      <c r="J131" s="256"/>
      <c r="K131" s="256"/>
      <c r="L131" s="240"/>
    </row>
    <row r="132" spans="1:12" ht="21" customHeight="1">
      <c r="A132" s="68">
        <v>61</v>
      </c>
      <c r="B132" s="73" t="s">
        <v>1520</v>
      </c>
      <c r="C132" s="32" t="s">
        <v>1639</v>
      </c>
      <c r="D132" s="69" t="s">
        <v>242</v>
      </c>
      <c r="E132" s="277">
        <v>342</v>
      </c>
      <c r="F132" s="34">
        <v>340.24</v>
      </c>
      <c r="G132" s="34">
        <v>342</v>
      </c>
      <c r="H132" s="34">
        <f t="shared" si="5"/>
        <v>99.48538011695906</v>
      </c>
      <c r="I132" s="227"/>
      <c r="J132" s="247"/>
      <c r="K132" s="247"/>
      <c r="L132" s="240"/>
    </row>
    <row r="133" spans="1:12" ht="21" customHeight="1">
      <c r="A133" s="68">
        <v>62</v>
      </c>
      <c r="B133" s="73" t="s">
        <v>1521</v>
      </c>
      <c r="C133" s="32" t="s">
        <v>1639</v>
      </c>
      <c r="D133" s="69" t="s">
        <v>1280</v>
      </c>
      <c r="E133" s="34"/>
      <c r="F133" s="34"/>
      <c r="G133" s="34"/>
      <c r="H133" s="34">
        <f t="shared" si="5"/>
        <v>0</v>
      </c>
      <c r="J133" s="257"/>
      <c r="K133" s="257"/>
      <c r="L133" s="240"/>
    </row>
    <row r="134" spans="1:12" ht="21" customHeight="1">
      <c r="A134" s="68">
        <v>631</v>
      </c>
      <c r="B134" s="73" t="s">
        <v>1522</v>
      </c>
      <c r="C134" s="32" t="s">
        <v>1639</v>
      </c>
      <c r="D134" s="69" t="s">
        <v>1695</v>
      </c>
      <c r="E134" s="34">
        <v>0</v>
      </c>
      <c r="F134" s="34">
        <v>0</v>
      </c>
      <c r="G134" s="34">
        <v>0</v>
      </c>
      <c r="H134" s="34">
        <f t="shared" si="5"/>
        <v>0</v>
      </c>
      <c r="J134" s="258"/>
      <c r="K134" s="258"/>
      <c r="L134" s="238"/>
    </row>
    <row r="135" spans="1:12" ht="21" customHeight="1">
      <c r="A135" s="32">
        <v>632</v>
      </c>
      <c r="B135" s="73" t="s">
        <v>1523</v>
      </c>
      <c r="C135" s="32" t="s">
        <v>1639</v>
      </c>
      <c r="D135" s="33" t="s">
        <v>251</v>
      </c>
      <c r="E135" s="34">
        <v>0</v>
      </c>
      <c r="F135" s="34">
        <v>0</v>
      </c>
      <c r="G135" s="34">
        <v>0</v>
      </c>
      <c r="H135" s="34">
        <f t="shared" si="5"/>
        <v>0</v>
      </c>
      <c r="J135" s="259"/>
      <c r="K135" s="259"/>
      <c r="L135" s="239"/>
    </row>
    <row r="136" spans="1:11" ht="21" customHeight="1">
      <c r="A136" s="32">
        <v>633</v>
      </c>
      <c r="B136" s="73" t="s">
        <v>1524</v>
      </c>
      <c r="C136" s="32" t="s">
        <v>1639</v>
      </c>
      <c r="D136" s="33" t="s">
        <v>1315</v>
      </c>
      <c r="E136" s="34">
        <v>0</v>
      </c>
      <c r="F136" s="34">
        <v>0</v>
      </c>
      <c r="G136" s="34">
        <v>0</v>
      </c>
      <c r="H136" s="34">
        <f t="shared" si="5"/>
        <v>0</v>
      </c>
      <c r="J136" s="259"/>
      <c r="K136" s="259"/>
    </row>
    <row r="137" spans="1:11" ht="21" customHeight="1">
      <c r="A137" s="32">
        <v>637</v>
      </c>
      <c r="B137" s="73" t="s">
        <v>1525</v>
      </c>
      <c r="C137" s="32" t="s">
        <v>1639</v>
      </c>
      <c r="D137" s="33" t="s">
        <v>1701</v>
      </c>
      <c r="E137" s="34">
        <v>0</v>
      </c>
      <c r="F137" s="34">
        <v>0</v>
      </c>
      <c r="G137" s="34">
        <v>0</v>
      </c>
      <c r="H137" s="34">
        <f t="shared" si="5"/>
        <v>0</v>
      </c>
      <c r="J137" s="259"/>
      <c r="K137" s="259"/>
    </row>
    <row r="138" spans="1:11" ht="21" customHeight="1">
      <c r="A138" s="24"/>
      <c r="B138" s="72"/>
      <c r="C138" s="23" t="s">
        <v>1639</v>
      </c>
      <c r="D138" s="24" t="s">
        <v>1417</v>
      </c>
      <c r="E138" s="31">
        <f>SUM(E131)</f>
        <v>342</v>
      </c>
      <c r="F138" s="31">
        <f>SUM(F131)</f>
        <v>340.24</v>
      </c>
      <c r="G138" s="31">
        <f>SUM(G131)</f>
        <v>342</v>
      </c>
      <c r="H138" s="31">
        <f t="shared" si="5"/>
        <v>99.48538011695906</v>
      </c>
      <c r="J138" s="259"/>
      <c r="K138" s="259"/>
    </row>
    <row r="140" spans="1:8" ht="12.75">
      <c r="A140" s="382" t="s">
        <v>1692</v>
      </c>
      <c r="B140" s="382"/>
      <c r="C140" s="382"/>
      <c r="D140" s="382"/>
      <c r="E140" s="382"/>
      <c r="F140" s="382"/>
      <c r="G140" s="382"/>
      <c r="H140" s="383"/>
    </row>
    <row r="141" spans="1:8" ht="12.75">
      <c r="A141" s="384" t="s">
        <v>55</v>
      </c>
      <c r="B141" s="385"/>
      <c r="C141" s="385"/>
      <c r="D141" s="385"/>
      <c r="E141" s="385"/>
      <c r="F141" s="385"/>
      <c r="G141" s="385"/>
      <c r="H141" s="385"/>
    </row>
    <row r="142" spans="1:8" ht="12.75">
      <c r="A142" s="385"/>
      <c r="B142" s="385"/>
      <c r="C142" s="385"/>
      <c r="D142" s="385"/>
      <c r="E142" s="385"/>
      <c r="F142" s="385"/>
      <c r="G142" s="385"/>
      <c r="H142" s="385"/>
    </row>
    <row r="145" spans="1:8" ht="21.75" customHeight="1">
      <c r="A145" s="425" t="s">
        <v>961</v>
      </c>
      <c r="B145" s="425"/>
      <c r="C145" s="425"/>
      <c r="D145" s="425"/>
      <c r="E145" s="410">
        <v>2019</v>
      </c>
      <c r="F145" s="410"/>
      <c r="G145" s="410"/>
      <c r="H145" s="411"/>
    </row>
    <row r="146" spans="1:8" ht="21.75" customHeight="1">
      <c r="A146" s="86" t="s">
        <v>1421</v>
      </c>
      <c r="B146" s="37" t="s">
        <v>1422</v>
      </c>
      <c r="C146" s="14" t="s">
        <v>1423</v>
      </c>
      <c r="D146" s="15" t="s">
        <v>1413</v>
      </c>
      <c r="E146" s="86" t="s">
        <v>1284</v>
      </c>
      <c r="F146" s="86" t="s">
        <v>1285</v>
      </c>
      <c r="G146" s="86" t="s">
        <v>1420</v>
      </c>
      <c r="H146" s="86" t="s">
        <v>1417</v>
      </c>
    </row>
    <row r="147" spans="1:8" ht="21.75" customHeight="1">
      <c r="A147" s="106" t="s">
        <v>1288</v>
      </c>
      <c r="B147" s="401" t="s">
        <v>964</v>
      </c>
      <c r="C147" s="404" t="s">
        <v>1428</v>
      </c>
      <c r="D147" s="407" t="s">
        <v>965</v>
      </c>
      <c r="E147" s="107">
        <f>SUM(E15:E17)</f>
        <v>155000</v>
      </c>
      <c r="F147" s="107">
        <f>SUM(E18:E20,E22)</f>
        <v>915117</v>
      </c>
      <c r="G147" s="107"/>
      <c r="H147" s="107">
        <f>SUM(E147:G147)</f>
        <v>1070117</v>
      </c>
    </row>
    <row r="148" spans="1:8" ht="21.75" customHeight="1">
      <c r="A148" s="106" t="s">
        <v>1290</v>
      </c>
      <c r="B148" s="402"/>
      <c r="C148" s="405"/>
      <c r="D148" s="408"/>
      <c r="E148" s="110">
        <f>SUM(F15:F17)</f>
        <v>157711.14</v>
      </c>
      <c r="F148" s="110">
        <f>SUM(F18:F20,F22)</f>
        <v>83776</v>
      </c>
      <c r="G148" s="110"/>
      <c r="H148" s="107">
        <f>SUM(E148:G148)</f>
        <v>241487.14</v>
      </c>
    </row>
    <row r="149" spans="1:8" ht="21.75" customHeight="1">
      <c r="A149" s="106" t="s">
        <v>1291</v>
      </c>
      <c r="B149" s="403"/>
      <c r="C149" s="406"/>
      <c r="D149" s="409"/>
      <c r="E149" s="110">
        <f>IF(E148=0,,E148/E147*100)</f>
        <v>101.74912258064516</v>
      </c>
      <c r="F149" s="110">
        <f>IF(F148=0,,F148/F147*100)</f>
        <v>9.154676396570057</v>
      </c>
      <c r="G149" s="110">
        <f>IF(G148=0,,G148/G147*100)</f>
        <v>0</v>
      </c>
      <c r="H149" s="110">
        <f>IF(H148=0,,H148/H147*100)</f>
        <v>22.566424045221225</v>
      </c>
    </row>
    <row r="150" spans="1:8" ht="21.75" customHeight="1">
      <c r="A150" s="106" t="s">
        <v>1288</v>
      </c>
      <c r="B150" s="401" t="s">
        <v>967</v>
      </c>
      <c r="C150" s="404" t="s">
        <v>1428</v>
      </c>
      <c r="D150" s="407" t="s">
        <v>968</v>
      </c>
      <c r="E150" s="110">
        <f>SUM(E32,E54)</f>
        <v>10000</v>
      </c>
      <c r="F150" s="110">
        <f>SUM(E33:E52)</f>
        <v>680065</v>
      </c>
      <c r="G150" s="110"/>
      <c r="H150" s="110">
        <f>SUM(E150:G150)</f>
        <v>690065</v>
      </c>
    </row>
    <row r="151" spans="1:8" ht="21.75" customHeight="1">
      <c r="A151" s="106" t="s">
        <v>1290</v>
      </c>
      <c r="B151" s="402"/>
      <c r="C151" s="405"/>
      <c r="D151" s="408"/>
      <c r="E151" s="110">
        <f>SUM(F32,F54)</f>
        <v>11794.96</v>
      </c>
      <c r="F151" s="110">
        <f>SUM(F33:F52)</f>
        <v>453859.5</v>
      </c>
      <c r="G151" s="110"/>
      <c r="H151" s="110">
        <f>SUM(E151:G151)</f>
        <v>465654.46</v>
      </c>
    </row>
    <row r="152" spans="1:8" ht="21.75" customHeight="1">
      <c r="A152" s="106" t="s">
        <v>1291</v>
      </c>
      <c r="B152" s="403"/>
      <c r="C152" s="406"/>
      <c r="D152" s="409"/>
      <c r="E152" s="110">
        <f>IF(E150=0,,E151/E150*100)</f>
        <v>117.94959999999999</v>
      </c>
      <c r="F152" s="110">
        <f>SUM(F33:F52,F55:F57,F59:F66)</f>
        <v>453859.5</v>
      </c>
      <c r="G152" s="110">
        <f>IF(G151=0,,G151/G150*100)</f>
        <v>0</v>
      </c>
      <c r="H152" s="110">
        <f>IF(H151=0,,H151/H150*100)</f>
        <v>67.47979683073333</v>
      </c>
    </row>
    <row r="153" spans="1:8" ht="21.75" customHeight="1">
      <c r="A153" s="106" t="s">
        <v>1288</v>
      </c>
      <c r="B153" s="401" t="s">
        <v>995</v>
      </c>
      <c r="C153" s="404" t="s">
        <v>1428</v>
      </c>
      <c r="D153" s="407" t="s">
        <v>996</v>
      </c>
      <c r="E153" s="110"/>
      <c r="F153" s="110">
        <f>SUM(E76:E83)</f>
        <v>55416</v>
      </c>
      <c r="G153" s="110"/>
      <c r="H153" s="110">
        <f>SUM(E153:G153)</f>
        <v>55416</v>
      </c>
    </row>
    <row r="154" spans="1:8" ht="21.75" customHeight="1">
      <c r="A154" s="106" t="s">
        <v>1290</v>
      </c>
      <c r="B154" s="402"/>
      <c r="C154" s="405"/>
      <c r="D154" s="408"/>
      <c r="E154" s="110"/>
      <c r="F154" s="110">
        <f>SUM(F76:F83)</f>
        <v>68706.67</v>
      </c>
      <c r="G154" s="110"/>
      <c r="H154" s="110">
        <f>SUM(E154:G154)</f>
        <v>68706.67</v>
      </c>
    </row>
    <row r="155" spans="1:8" ht="21.75" customHeight="1">
      <c r="A155" s="106" t="s">
        <v>1291</v>
      </c>
      <c r="B155" s="403"/>
      <c r="C155" s="406"/>
      <c r="D155" s="409"/>
      <c r="E155" s="110">
        <f>IF(E153=0,,E154/E153*100)</f>
        <v>0</v>
      </c>
      <c r="F155" s="110">
        <f>IF(F154=0,,F154/F153*100)</f>
        <v>123.98345243251046</v>
      </c>
      <c r="G155" s="110">
        <f>IF(G154=0,,G154/G153*100)</f>
        <v>0</v>
      </c>
      <c r="H155" s="110">
        <f>IF(H154=0,,H154/H153*100)</f>
        <v>123.98345243251046</v>
      </c>
    </row>
    <row r="156" spans="1:8" ht="21.75" customHeight="1">
      <c r="A156" s="106" t="s">
        <v>1288</v>
      </c>
      <c r="B156" s="401" t="s">
        <v>1007</v>
      </c>
      <c r="C156" s="404" t="s">
        <v>1428</v>
      </c>
      <c r="D156" s="407" t="s">
        <v>1008</v>
      </c>
      <c r="E156" s="110"/>
      <c r="F156" s="110">
        <f>SUM(E105:E108)</f>
        <v>64316</v>
      </c>
      <c r="G156" s="110"/>
      <c r="H156" s="110">
        <f>SUM(E156:G156)</f>
        <v>64316</v>
      </c>
    </row>
    <row r="157" spans="1:8" ht="21.75" customHeight="1">
      <c r="A157" s="106" t="s">
        <v>1290</v>
      </c>
      <c r="B157" s="402"/>
      <c r="C157" s="405"/>
      <c r="D157" s="408"/>
      <c r="E157" s="110"/>
      <c r="F157" s="110">
        <f>SUM(F105:F108)</f>
        <v>84053.41</v>
      </c>
      <c r="G157" s="110"/>
      <c r="H157" s="110">
        <f>SUM(E157:G157)</f>
        <v>84053.41</v>
      </c>
    </row>
    <row r="158" spans="1:8" ht="21.75" customHeight="1">
      <c r="A158" s="106" t="s">
        <v>1291</v>
      </c>
      <c r="B158" s="403"/>
      <c r="C158" s="406"/>
      <c r="D158" s="409"/>
      <c r="E158" s="110">
        <f>IF(E157=0,,E157/E156*100)</f>
        <v>0</v>
      </c>
      <c r="F158" s="110">
        <f>IF(F157=0,,F157/F156*100)</f>
        <v>130.68818023508925</v>
      </c>
      <c r="G158" s="110">
        <f>IF(G157=0,,G157/G156*100)</f>
        <v>0</v>
      </c>
      <c r="H158" s="110">
        <f>IF(H157=0,,H157/H156*100)</f>
        <v>130.68818023508925</v>
      </c>
    </row>
    <row r="159" spans="1:8" ht="21.75" customHeight="1">
      <c r="A159" s="106" t="s">
        <v>1288</v>
      </c>
      <c r="B159" s="401" t="s">
        <v>1678</v>
      </c>
      <c r="C159" s="404" t="s">
        <v>1428</v>
      </c>
      <c r="D159" s="407" t="s">
        <v>1679</v>
      </c>
      <c r="E159" s="110">
        <f>SUM(E132:E137)</f>
        <v>342</v>
      </c>
      <c r="F159" s="110"/>
      <c r="G159" s="110"/>
      <c r="H159" s="110">
        <f>SUM(E159:G159)</f>
        <v>342</v>
      </c>
    </row>
    <row r="160" spans="1:8" ht="21.75" customHeight="1">
      <c r="A160" s="106" t="s">
        <v>1290</v>
      </c>
      <c r="B160" s="402"/>
      <c r="C160" s="405"/>
      <c r="D160" s="408"/>
      <c r="E160" s="110">
        <f>SUM(F132:F137)</f>
        <v>340.24</v>
      </c>
      <c r="F160" s="110"/>
      <c r="G160" s="110"/>
      <c r="H160" s="110">
        <f>SUM(E160:G160)</f>
        <v>340.24</v>
      </c>
    </row>
    <row r="161" spans="1:8" ht="21.75" customHeight="1">
      <c r="A161" s="106" t="s">
        <v>1291</v>
      </c>
      <c r="B161" s="403"/>
      <c r="C161" s="406"/>
      <c r="D161" s="409"/>
      <c r="E161" s="110">
        <f>IF(E160=0,,E160/E159*100)</f>
        <v>99.48538011695906</v>
      </c>
      <c r="F161" s="110">
        <f>IF(F160=0,,F160/F159*100)</f>
        <v>0</v>
      </c>
      <c r="G161" s="110">
        <f>IF(G160=0,,G160/G159*100)</f>
        <v>0</v>
      </c>
      <c r="H161" s="110">
        <f>IF(H160=0,,H160/H159*100)</f>
        <v>99.48538011695906</v>
      </c>
    </row>
    <row r="162" spans="1:8" ht="21.75" customHeight="1">
      <c r="A162" s="111" t="s">
        <v>1288</v>
      </c>
      <c r="B162" s="112"/>
      <c r="C162" s="111"/>
      <c r="D162" s="48" t="s">
        <v>985</v>
      </c>
      <c r="E162" s="113">
        <f aca="true" t="shared" si="6" ref="E162:G163">SUM(E147,E150,E153,E156,E159)</f>
        <v>165342</v>
      </c>
      <c r="F162" s="113">
        <f t="shared" si="6"/>
        <v>1714914</v>
      </c>
      <c r="G162" s="113">
        <f t="shared" si="6"/>
        <v>0</v>
      </c>
      <c r="H162" s="113">
        <f>SUM(E162:G162)</f>
        <v>1880256</v>
      </c>
    </row>
    <row r="163" spans="1:8" ht="21.75" customHeight="1">
      <c r="A163" s="111" t="s">
        <v>1290</v>
      </c>
      <c r="B163" s="112"/>
      <c r="C163" s="111"/>
      <c r="D163" s="48" t="s">
        <v>986</v>
      </c>
      <c r="E163" s="113">
        <f t="shared" si="6"/>
        <v>169846.34</v>
      </c>
      <c r="F163" s="113">
        <f t="shared" si="6"/>
        <v>690395.5800000001</v>
      </c>
      <c r="G163" s="113">
        <f t="shared" si="6"/>
        <v>0</v>
      </c>
      <c r="H163" s="113">
        <f>SUM(E163:G163)</f>
        <v>860241.92</v>
      </c>
    </row>
    <row r="164" spans="1:8" ht="21.75" customHeight="1">
      <c r="A164" s="111" t="s">
        <v>1291</v>
      </c>
      <c r="B164" s="112"/>
      <c r="C164" s="111"/>
      <c r="D164" s="48" t="s">
        <v>1292</v>
      </c>
      <c r="E164" s="113">
        <f>IF(E163=0,,E163/E162*100)</f>
        <v>102.72425638978602</v>
      </c>
      <c r="F164" s="113">
        <f>IF(F163=0,,F163/F162*100)</f>
        <v>40.258320825417485</v>
      </c>
      <c r="G164" s="113">
        <f>IF(G163=0,,G163/G162*100)</f>
        <v>0</v>
      </c>
      <c r="H164" s="113">
        <f>IF(H163=0,,H163/H162*100)</f>
        <v>45.75131896933184</v>
      </c>
    </row>
    <row r="165" spans="1:8" ht="12.75">
      <c r="A165" s="115"/>
      <c r="B165" s="52"/>
      <c r="C165" s="51"/>
      <c r="D165" s="115"/>
      <c r="E165" s="115"/>
      <c r="F165" s="115"/>
      <c r="G165" s="116"/>
      <c r="H165" s="81"/>
    </row>
    <row r="166" spans="1:8" ht="12.75">
      <c r="A166" s="115" t="s">
        <v>1288</v>
      </c>
      <c r="B166" s="52" t="s">
        <v>985</v>
      </c>
      <c r="C166" s="51"/>
      <c r="D166" s="115"/>
      <c r="E166" s="115"/>
      <c r="F166" s="115"/>
      <c r="G166" s="116"/>
      <c r="H166" s="81"/>
    </row>
    <row r="167" spans="1:8" ht="12.75">
      <c r="A167" s="115" t="s">
        <v>1290</v>
      </c>
      <c r="B167" s="52" t="s">
        <v>986</v>
      </c>
      <c r="C167" s="51"/>
      <c r="D167" s="115"/>
      <c r="E167" s="115"/>
      <c r="F167" s="115"/>
      <c r="G167" s="116"/>
      <c r="H167" s="81"/>
    </row>
    <row r="168" spans="1:8" ht="12.75">
      <c r="A168" s="115" t="s">
        <v>1291</v>
      </c>
      <c r="B168" s="52" t="s">
        <v>1292</v>
      </c>
      <c r="C168" s="51"/>
      <c r="D168" s="115"/>
      <c r="E168" s="115"/>
      <c r="F168" s="115"/>
      <c r="G168" s="116"/>
      <c r="H168" s="81"/>
    </row>
    <row r="169" spans="1:8" ht="12.75">
      <c r="A169" s="115"/>
      <c r="B169" s="52"/>
      <c r="C169" s="51"/>
      <c r="D169" s="115"/>
      <c r="E169" s="115"/>
      <c r="F169" s="115"/>
      <c r="G169" s="116"/>
      <c r="H169" s="81"/>
    </row>
    <row r="170" spans="1:8" ht="12.75">
      <c r="A170" s="382" t="s">
        <v>1414</v>
      </c>
      <c r="B170" s="382"/>
      <c r="C170" s="382"/>
      <c r="D170" s="382"/>
      <c r="E170" s="382"/>
      <c r="F170" s="382"/>
      <c r="G170" s="382"/>
      <c r="H170" s="81"/>
    </row>
    <row r="171" spans="1:8" ht="12.75">
      <c r="A171" s="384" t="s">
        <v>56</v>
      </c>
      <c r="B171" s="385"/>
      <c r="C171" s="385"/>
      <c r="D171" s="385"/>
      <c r="E171" s="385"/>
      <c r="F171" s="385"/>
      <c r="G171" s="385"/>
      <c r="H171" s="424"/>
    </row>
    <row r="172" spans="1:8" ht="25.5" customHeight="1">
      <c r="A172" s="385"/>
      <c r="B172" s="385"/>
      <c r="C172" s="385"/>
      <c r="D172" s="385"/>
      <c r="E172" s="385"/>
      <c r="F172" s="385"/>
      <c r="G172" s="385"/>
      <c r="H172" s="424"/>
    </row>
    <row r="173" spans="1:8" ht="12.75">
      <c r="A173" s="385"/>
      <c r="B173" s="385"/>
      <c r="C173" s="385"/>
      <c r="D173" s="385"/>
      <c r="E173" s="385"/>
      <c r="F173" s="385"/>
      <c r="G173" s="385"/>
      <c r="H173" s="424"/>
    </row>
    <row r="176" spans="1:5" ht="12.75">
      <c r="A176" s="434" t="s">
        <v>1428</v>
      </c>
      <c r="B176" s="434"/>
      <c r="C176" s="434" t="s">
        <v>965</v>
      </c>
      <c r="D176" s="434"/>
      <c r="E176" s="434"/>
    </row>
    <row r="177" spans="1:5" ht="12.75">
      <c r="A177" s="55" t="s">
        <v>1293</v>
      </c>
      <c r="B177" s="55"/>
      <c r="C177" s="434" t="s">
        <v>1047</v>
      </c>
      <c r="D177" s="434"/>
      <c r="E177" s="434"/>
    </row>
    <row r="178" spans="1:5" ht="12.75">
      <c r="A178" s="434" t="s">
        <v>1294</v>
      </c>
      <c r="B178" s="434"/>
      <c r="C178" s="434" t="s">
        <v>1236</v>
      </c>
      <c r="D178" s="434"/>
      <c r="E178" s="434"/>
    </row>
    <row r="179" spans="1:5" ht="12.75">
      <c r="A179" s="55" t="s">
        <v>1295</v>
      </c>
      <c r="B179" s="57" t="s">
        <v>1296</v>
      </c>
      <c r="C179" s="434" t="s">
        <v>1009</v>
      </c>
      <c r="D179" s="434"/>
      <c r="E179" s="434"/>
    </row>
    <row r="180" spans="1:8" ht="12.75">
      <c r="A180" s="437" t="s">
        <v>1297</v>
      </c>
      <c r="B180" s="437"/>
      <c r="C180" s="437"/>
      <c r="D180" s="398" t="s">
        <v>987</v>
      </c>
      <c r="E180" s="398"/>
      <c r="F180" s="398"/>
      <c r="G180" s="398"/>
      <c r="H180" s="398"/>
    </row>
    <row r="181" spans="1:8" ht="12.75">
      <c r="A181" s="434" t="s">
        <v>1298</v>
      </c>
      <c r="B181" s="434"/>
      <c r="C181" s="434"/>
      <c r="D181" s="394">
        <v>5</v>
      </c>
      <c r="E181" s="399"/>
      <c r="F181" s="399"/>
      <c r="G181" s="399"/>
      <c r="H181" s="399"/>
    </row>
    <row r="182" spans="1:8" ht="12.75">
      <c r="A182" s="434" t="s">
        <v>1299</v>
      </c>
      <c r="B182" s="434"/>
      <c r="C182" s="434"/>
      <c r="D182" s="394">
        <v>4</v>
      </c>
      <c r="E182" s="399"/>
      <c r="F182" s="399"/>
      <c r="G182" s="399"/>
      <c r="H182" s="399"/>
    </row>
    <row r="183" spans="1:8" ht="12.75">
      <c r="A183" s="434" t="s">
        <v>1416</v>
      </c>
      <c r="B183" s="434"/>
      <c r="C183" s="434"/>
      <c r="D183" s="395">
        <f>IF(D181=0,,D182/D181*100)</f>
        <v>80</v>
      </c>
      <c r="E183" s="426"/>
      <c r="F183" s="426"/>
      <c r="G183" s="426"/>
      <c r="H183" s="426"/>
    </row>
    <row r="184" spans="1:5" ht="12.75">
      <c r="A184" s="56"/>
      <c r="B184" s="56"/>
      <c r="C184" s="56"/>
      <c r="D184" s="56"/>
      <c r="E184" s="56"/>
    </row>
    <row r="185" spans="1:5" ht="12.75">
      <c r="A185" s="55" t="s">
        <v>1295</v>
      </c>
      <c r="B185" s="57" t="s">
        <v>1296</v>
      </c>
      <c r="C185" s="434" t="s">
        <v>1010</v>
      </c>
      <c r="D185" s="434"/>
      <c r="E185" s="434"/>
    </row>
    <row r="186" spans="1:8" ht="12.75">
      <c r="A186" s="434" t="s">
        <v>1303</v>
      </c>
      <c r="B186" s="434"/>
      <c r="C186" s="434"/>
      <c r="D186" s="394">
        <v>40</v>
      </c>
      <c r="E186" s="399"/>
      <c r="F186" s="399"/>
      <c r="G186" s="399"/>
      <c r="H186" s="399"/>
    </row>
    <row r="187" spans="1:8" ht="12.75">
      <c r="A187" s="434" t="s">
        <v>1299</v>
      </c>
      <c r="B187" s="434"/>
      <c r="C187" s="434"/>
      <c r="D187" s="394">
        <v>40</v>
      </c>
      <c r="E187" s="399"/>
      <c r="F187" s="399"/>
      <c r="G187" s="399"/>
      <c r="H187" s="399"/>
    </row>
    <row r="188" spans="1:8" ht="12.75">
      <c r="A188" s="434" t="s">
        <v>1416</v>
      </c>
      <c r="B188" s="434"/>
      <c r="C188" s="434"/>
      <c r="D188" s="395">
        <f>IF(D186=0,,D187/D186*100)</f>
        <v>100</v>
      </c>
      <c r="E188" s="426"/>
      <c r="F188" s="426"/>
      <c r="G188" s="426"/>
      <c r="H188" s="426"/>
    </row>
    <row r="189" spans="1:8" ht="12.75">
      <c r="A189" s="434"/>
      <c r="B189" s="434"/>
      <c r="C189" s="434"/>
      <c r="D189" s="394"/>
      <c r="E189" s="399"/>
      <c r="F189" s="399"/>
      <c r="G189" s="399"/>
      <c r="H189" s="399"/>
    </row>
    <row r="190" spans="1:5" ht="12.75">
      <c r="A190" s="55" t="s">
        <v>1295</v>
      </c>
      <c r="B190" s="57" t="s">
        <v>1296</v>
      </c>
      <c r="C190" s="434" t="s">
        <v>1011</v>
      </c>
      <c r="D190" s="434"/>
      <c r="E190" s="434"/>
    </row>
    <row r="191" spans="1:8" ht="12.75">
      <c r="A191" s="434" t="s">
        <v>1303</v>
      </c>
      <c r="B191" s="434"/>
      <c r="C191" s="434"/>
      <c r="D191" s="394">
        <v>2</v>
      </c>
      <c r="E191" s="399"/>
      <c r="F191" s="399"/>
      <c r="G191" s="399"/>
      <c r="H191" s="399"/>
    </row>
    <row r="192" spans="1:8" ht="12.75">
      <c r="A192" s="434" t="s">
        <v>1299</v>
      </c>
      <c r="B192" s="434"/>
      <c r="C192" s="434"/>
      <c r="D192" s="394">
        <v>4</v>
      </c>
      <c r="E192" s="399"/>
      <c r="F192" s="399"/>
      <c r="G192" s="399"/>
      <c r="H192" s="399"/>
    </row>
    <row r="193" spans="1:8" ht="12.75">
      <c r="A193" s="434" t="s">
        <v>1416</v>
      </c>
      <c r="B193" s="434"/>
      <c r="C193" s="434"/>
      <c r="D193" s="395">
        <f>IF(D191=0,,D192/D191*100)</f>
        <v>200</v>
      </c>
      <c r="E193" s="426"/>
      <c r="F193" s="426"/>
      <c r="G193" s="426"/>
      <c r="H193" s="426"/>
    </row>
    <row r="194" spans="1:8" ht="12.75">
      <c r="A194" s="434"/>
      <c r="B194" s="434"/>
      <c r="C194" s="434"/>
      <c r="D194" s="394"/>
      <c r="E194" s="399"/>
      <c r="F194" s="399"/>
      <c r="G194" s="399"/>
      <c r="H194" s="399"/>
    </row>
    <row r="196" spans="1:8" ht="12.75">
      <c r="A196" s="382" t="s">
        <v>1414</v>
      </c>
      <c r="B196" s="382"/>
      <c r="C196" s="382"/>
      <c r="D196" s="382"/>
      <c r="E196" s="382"/>
      <c r="F196" s="382"/>
      <c r="G196" s="382"/>
      <c r="H196" s="81"/>
    </row>
    <row r="197" spans="1:8" ht="12.75">
      <c r="A197" s="384" t="s">
        <v>110</v>
      </c>
      <c r="B197" s="385"/>
      <c r="C197" s="385"/>
      <c r="D197" s="385"/>
      <c r="E197" s="385"/>
      <c r="F197" s="385"/>
      <c r="G197" s="385"/>
      <c r="H197" s="424"/>
    </row>
    <row r="198" spans="1:8" ht="12.75">
      <c r="A198" s="385"/>
      <c r="B198" s="385"/>
      <c r="C198" s="385"/>
      <c r="D198" s="385"/>
      <c r="E198" s="385"/>
      <c r="F198" s="385"/>
      <c r="G198" s="385"/>
      <c r="H198" s="424"/>
    </row>
    <row r="199" spans="1:8" ht="12.75">
      <c r="A199" s="385"/>
      <c r="B199" s="385"/>
      <c r="C199" s="385"/>
      <c r="D199" s="385"/>
      <c r="E199" s="385"/>
      <c r="F199" s="385"/>
      <c r="G199" s="385"/>
      <c r="H199" s="424"/>
    </row>
    <row r="201" spans="1:5" ht="12.75">
      <c r="A201" s="434" t="s">
        <v>1428</v>
      </c>
      <c r="B201" s="434"/>
      <c r="C201" s="434" t="s">
        <v>968</v>
      </c>
      <c r="D201" s="434"/>
      <c r="E201" s="434"/>
    </row>
    <row r="202" spans="1:5" ht="12.75">
      <c r="A202" s="55" t="s">
        <v>1293</v>
      </c>
      <c r="B202" s="55"/>
      <c r="C202" s="434" t="s">
        <v>1012</v>
      </c>
      <c r="D202" s="434"/>
      <c r="E202" s="434"/>
    </row>
    <row r="203" spans="1:5" ht="12.75">
      <c r="A203" s="434" t="s">
        <v>1294</v>
      </c>
      <c r="B203" s="434"/>
      <c r="C203" s="434" t="s">
        <v>1236</v>
      </c>
      <c r="D203" s="434"/>
      <c r="E203" s="434"/>
    </row>
    <row r="204" spans="1:5" ht="12.75">
      <c r="A204" s="55" t="s">
        <v>1295</v>
      </c>
      <c r="B204" s="57" t="s">
        <v>1296</v>
      </c>
      <c r="C204" s="434" t="s">
        <v>1013</v>
      </c>
      <c r="D204" s="434"/>
      <c r="E204" s="434"/>
    </row>
    <row r="205" spans="1:8" ht="12.75">
      <c r="A205" s="437" t="s">
        <v>1297</v>
      </c>
      <c r="B205" s="437"/>
      <c r="C205" s="437"/>
      <c r="D205" s="398" t="s">
        <v>987</v>
      </c>
      <c r="E205" s="398"/>
      <c r="F205" s="398"/>
      <c r="G205" s="398"/>
      <c r="H205" s="398"/>
    </row>
    <row r="206" spans="1:8" ht="12.75">
      <c r="A206" s="434" t="s">
        <v>1298</v>
      </c>
      <c r="B206" s="434"/>
      <c r="C206" s="434"/>
      <c r="D206" s="394">
        <v>1</v>
      </c>
      <c r="E206" s="399"/>
      <c r="F206" s="399"/>
      <c r="G206" s="399"/>
      <c r="H206" s="399"/>
    </row>
    <row r="207" spans="1:8" ht="12.75">
      <c r="A207" s="434" t="s">
        <v>1299</v>
      </c>
      <c r="B207" s="434"/>
      <c r="C207" s="434"/>
      <c r="D207" s="394">
        <v>6.5</v>
      </c>
      <c r="E207" s="399"/>
      <c r="F207" s="399"/>
      <c r="G207" s="399"/>
      <c r="H207" s="399"/>
    </row>
    <row r="208" spans="1:8" ht="12.75">
      <c r="A208" s="434" t="s">
        <v>1416</v>
      </c>
      <c r="B208" s="434"/>
      <c r="C208" s="434"/>
      <c r="D208" s="395">
        <f>IF(D206=0,,D207/D206*100)</f>
        <v>650</v>
      </c>
      <c r="E208" s="426"/>
      <c r="F208" s="426"/>
      <c r="G208" s="426"/>
      <c r="H208" s="426"/>
    </row>
    <row r="209" spans="1:5" ht="12.75">
      <c r="A209" s="56"/>
      <c r="B209" s="56"/>
      <c r="C209" s="56"/>
      <c r="D209" s="56"/>
      <c r="E209" s="56"/>
    </row>
    <row r="210" spans="1:5" ht="12.75">
      <c r="A210" s="55" t="s">
        <v>1295</v>
      </c>
      <c r="B210" s="57" t="s">
        <v>1296</v>
      </c>
      <c r="C210" s="434" t="s">
        <v>1014</v>
      </c>
      <c r="D210" s="434"/>
      <c r="E210" s="434"/>
    </row>
    <row r="211" spans="1:8" ht="12.75">
      <c r="A211" s="434" t="s">
        <v>1303</v>
      </c>
      <c r="B211" s="434"/>
      <c r="C211" s="434"/>
      <c r="D211" s="394">
        <v>5</v>
      </c>
      <c r="E211" s="399"/>
      <c r="F211" s="399"/>
      <c r="G211" s="399"/>
      <c r="H211" s="399"/>
    </row>
    <row r="212" spans="1:8" ht="12.75">
      <c r="A212" s="434" t="s">
        <v>1299</v>
      </c>
      <c r="B212" s="434"/>
      <c r="C212" s="434"/>
      <c r="D212" s="394">
        <v>2.8</v>
      </c>
      <c r="E212" s="399"/>
      <c r="F212" s="399"/>
      <c r="G212" s="399"/>
      <c r="H212" s="399"/>
    </row>
    <row r="213" spans="1:8" ht="12.75">
      <c r="A213" s="434" t="s">
        <v>1416</v>
      </c>
      <c r="B213" s="434"/>
      <c r="C213" s="434"/>
      <c r="D213" s="395">
        <f>IF(D211=0,,D212/D211*100)</f>
        <v>55.99999999999999</v>
      </c>
      <c r="E213" s="426"/>
      <c r="F213" s="426"/>
      <c r="G213" s="426"/>
      <c r="H213" s="426"/>
    </row>
    <row r="214" spans="1:8" ht="12.75">
      <c r="A214" s="434"/>
      <c r="B214" s="434"/>
      <c r="C214" s="434"/>
      <c r="D214" s="394"/>
      <c r="E214" s="399"/>
      <c r="F214" s="399"/>
      <c r="G214" s="399"/>
      <c r="H214" s="399"/>
    </row>
    <row r="216" spans="1:8" ht="12.75">
      <c r="A216" s="382" t="s">
        <v>1414</v>
      </c>
      <c r="B216" s="382"/>
      <c r="C216" s="382"/>
      <c r="D216" s="382"/>
      <c r="E216" s="382"/>
      <c r="F216" s="382"/>
      <c r="G216" s="382"/>
      <c r="H216" s="81"/>
    </row>
    <row r="217" spans="1:8" ht="12.75">
      <c r="A217" s="384" t="s">
        <v>111</v>
      </c>
      <c r="B217" s="385"/>
      <c r="C217" s="385"/>
      <c r="D217" s="385"/>
      <c r="E217" s="385"/>
      <c r="F217" s="385"/>
      <c r="G217" s="385"/>
      <c r="H217" s="424"/>
    </row>
    <row r="218" spans="1:8" ht="12.75">
      <c r="A218" s="385"/>
      <c r="B218" s="385"/>
      <c r="C218" s="385"/>
      <c r="D218" s="385"/>
      <c r="E218" s="385"/>
      <c r="F218" s="385"/>
      <c r="G218" s="385"/>
      <c r="H218" s="424"/>
    </row>
    <row r="219" spans="1:8" ht="12.75">
      <c r="A219" s="385"/>
      <c r="B219" s="385"/>
      <c r="C219" s="385"/>
      <c r="D219" s="385"/>
      <c r="E219" s="385"/>
      <c r="F219" s="385"/>
      <c r="G219" s="385"/>
      <c r="H219" s="424"/>
    </row>
    <row r="221" spans="1:5" ht="12.75">
      <c r="A221" s="434" t="s">
        <v>1428</v>
      </c>
      <c r="B221" s="434"/>
      <c r="C221" s="434" t="s">
        <v>996</v>
      </c>
      <c r="D221" s="434"/>
      <c r="E221" s="434"/>
    </row>
    <row r="222" spans="1:5" ht="12.75">
      <c r="A222" s="55" t="s">
        <v>1293</v>
      </c>
      <c r="B222" s="55"/>
      <c r="C222" s="434" t="s">
        <v>1015</v>
      </c>
      <c r="D222" s="434"/>
      <c r="E222" s="434"/>
    </row>
    <row r="223" spans="1:5" ht="12.75">
      <c r="A223" s="434" t="s">
        <v>1294</v>
      </c>
      <c r="B223" s="434"/>
      <c r="C223" s="434" t="s">
        <v>1236</v>
      </c>
      <c r="D223" s="434"/>
      <c r="E223" s="434"/>
    </row>
    <row r="224" spans="1:5" ht="12.75">
      <c r="A224" s="55" t="s">
        <v>1295</v>
      </c>
      <c r="B224" s="57" t="s">
        <v>1296</v>
      </c>
      <c r="C224" s="434" t="s">
        <v>1016</v>
      </c>
      <c r="D224" s="434"/>
      <c r="E224" s="434"/>
    </row>
    <row r="225" spans="1:8" ht="12.75">
      <c r="A225" s="437" t="s">
        <v>1297</v>
      </c>
      <c r="B225" s="437"/>
      <c r="C225" s="437"/>
      <c r="D225" s="398" t="s">
        <v>987</v>
      </c>
      <c r="E225" s="398"/>
      <c r="F225" s="398"/>
      <c r="G225" s="398"/>
      <c r="H225" s="398"/>
    </row>
    <row r="226" spans="1:8" ht="12.75">
      <c r="A226" s="434" t="s">
        <v>1298</v>
      </c>
      <c r="B226" s="434"/>
      <c r="C226" s="434"/>
      <c r="D226" s="394">
        <v>0</v>
      </c>
      <c r="E226" s="399"/>
      <c r="F226" s="399"/>
      <c r="G226" s="399"/>
      <c r="H226" s="399"/>
    </row>
    <row r="227" spans="1:8" ht="12.75">
      <c r="A227" s="434" t="s">
        <v>1299</v>
      </c>
      <c r="B227" s="434"/>
      <c r="C227" s="434"/>
      <c r="D227" s="394">
        <v>3</v>
      </c>
      <c r="E227" s="399"/>
      <c r="F227" s="399"/>
      <c r="G227" s="399"/>
      <c r="H227" s="399"/>
    </row>
    <row r="228" spans="1:8" ht="12.75">
      <c r="A228" s="434" t="s">
        <v>1416</v>
      </c>
      <c r="B228" s="434"/>
      <c r="C228" s="434"/>
      <c r="D228" s="395">
        <f>IF(D226=0,,D227/D226*100)</f>
        <v>0</v>
      </c>
      <c r="E228" s="426"/>
      <c r="F228" s="426"/>
      <c r="G228" s="426"/>
      <c r="H228" s="426"/>
    </row>
    <row r="229" spans="1:5" ht="12.75">
      <c r="A229" s="56"/>
      <c r="B229" s="56"/>
      <c r="C229" s="56"/>
      <c r="D229" s="56"/>
      <c r="E229" s="56"/>
    </row>
    <row r="230" spans="1:5" ht="12.75">
      <c r="A230" s="55" t="s">
        <v>1295</v>
      </c>
      <c r="B230" s="57" t="s">
        <v>1296</v>
      </c>
      <c r="C230" s="434" t="s">
        <v>1017</v>
      </c>
      <c r="D230" s="434"/>
      <c r="E230" s="434"/>
    </row>
    <row r="231" spans="1:8" ht="12.75">
      <c r="A231" s="434" t="s">
        <v>1303</v>
      </c>
      <c r="B231" s="434"/>
      <c r="C231" s="434"/>
      <c r="D231" s="394">
        <v>0</v>
      </c>
      <c r="E231" s="399"/>
      <c r="F231" s="399"/>
      <c r="G231" s="399"/>
      <c r="H231" s="399"/>
    </row>
    <row r="232" spans="1:8" ht="12.75">
      <c r="A232" s="434" t="s">
        <v>1299</v>
      </c>
      <c r="B232" s="434"/>
      <c r="C232" s="434"/>
      <c r="D232" s="439">
        <v>1</v>
      </c>
      <c r="E232" s="440"/>
      <c r="F232" s="440"/>
      <c r="G232" s="440"/>
      <c r="H232" s="440"/>
    </row>
    <row r="233" spans="1:8" ht="12.75">
      <c r="A233" s="434" t="s">
        <v>1416</v>
      </c>
      <c r="B233" s="434"/>
      <c r="C233" s="434"/>
      <c r="D233" s="395">
        <f>IF(D231=0,,D232/D231*100)</f>
        <v>0</v>
      </c>
      <c r="E233" s="426"/>
      <c r="F233" s="426"/>
      <c r="G233" s="426"/>
      <c r="H233" s="426"/>
    </row>
    <row r="234" spans="1:8" ht="12.75">
      <c r="A234" s="434"/>
      <c r="B234" s="434"/>
      <c r="C234" s="434"/>
      <c r="D234" s="394"/>
      <c r="E234" s="399"/>
      <c r="F234" s="399"/>
      <c r="G234" s="399"/>
      <c r="H234" s="399"/>
    </row>
    <row r="236" spans="1:8" ht="12.75">
      <c r="A236" s="382" t="s">
        <v>1414</v>
      </c>
      <c r="B236" s="382"/>
      <c r="C236" s="382"/>
      <c r="D236" s="382"/>
      <c r="E236" s="382"/>
      <c r="F236" s="382"/>
      <c r="G236" s="382"/>
      <c r="H236" s="81"/>
    </row>
    <row r="237" spans="1:8" ht="12.75">
      <c r="A237" s="384" t="s">
        <v>112</v>
      </c>
      <c r="B237" s="385"/>
      <c r="C237" s="385"/>
      <c r="D237" s="385"/>
      <c r="E237" s="385"/>
      <c r="F237" s="385"/>
      <c r="G237" s="385"/>
      <c r="H237" s="424"/>
    </row>
    <row r="238" spans="1:8" ht="12.75">
      <c r="A238" s="385"/>
      <c r="B238" s="385"/>
      <c r="C238" s="385"/>
      <c r="D238" s="385"/>
      <c r="E238" s="385"/>
      <c r="F238" s="385"/>
      <c r="G238" s="385"/>
      <c r="H238" s="424"/>
    </row>
    <row r="239" spans="1:8" ht="12.75">
      <c r="A239" s="385"/>
      <c r="B239" s="385"/>
      <c r="C239" s="385"/>
      <c r="D239" s="385"/>
      <c r="E239" s="385"/>
      <c r="F239" s="385"/>
      <c r="G239" s="385"/>
      <c r="H239" s="424"/>
    </row>
    <row r="241" spans="1:5" ht="12.75">
      <c r="A241" s="434" t="s">
        <v>1428</v>
      </c>
      <c r="B241" s="434"/>
      <c r="C241" s="434" t="s">
        <v>1008</v>
      </c>
      <c r="D241" s="434"/>
      <c r="E241" s="434"/>
    </row>
    <row r="242" spans="1:5" ht="12.75">
      <c r="A242" s="55" t="s">
        <v>1293</v>
      </c>
      <c r="B242" s="55"/>
      <c r="C242" s="434" t="s">
        <v>1018</v>
      </c>
      <c r="D242" s="434"/>
      <c r="E242" s="434"/>
    </row>
    <row r="243" spans="1:5" ht="12.75">
      <c r="A243" s="434" t="s">
        <v>1294</v>
      </c>
      <c r="B243" s="434"/>
      <c r="C243" s="434" t="s">
        <v>1236</v>
      </c>
      <c r="D243" s="434"/>
      <c r="E243" s="434"/>
    </row>
    <row r="244" spans="1:5" ht="12.75">
      <c r="A244" s="55" t="s">
        <v>1295</v>
      </c>
      <c r="B244" s="57" t="s">
        <v>1296</v>
      </c>
      <c r="C244" s="434" t="s">
        <v>1019</v>
      </c>
      <c r="D244" s="434"/>
      <c r="E244" s="434"/>
    </row>
    <row r="245" spans="1:8" ht="12.75">
      <c r="A245" s="437" t="s">
        <v>1297</v>
      </c>
      <c r="B245" s="437"/>
      <c r="C245" s="437"/>
      <c r="D245" s="398" t="s">
        <v>987</v>
      </c>
      <c r="E245" s="398"/>
      <c r="F245" s="398"/>
      <c r="G245" s="398"/>
      <c r="H245" s="398"/>
    </row>
    <row r="246" spans="1:8" ht="12.75">
      <c r="A246" s="434" t="s">
        <v>1298</v>
      </c>
      <c r="B246" s="434"/>
      <c r="C246" s="434"/>
      <c r="D246" s="394">
        <v>100</v>
      </c>
      <c r="E246" s="399"/>
      <c r="F246" s="399"/>
      <c r="G246" s="399"/>
      <c r="H246" s="399"/>
    </row>
    <row r="247" spans="1:8" ht="12.75">
      <c r="A247" s="434" t="s">
        <v>1299</v>
      </c>
      <c r="B247" s="434"/>
      <c r="C247" s="434"/>
      <c r="D247" s="394">
        <v>25</v>
      </c>
      <c r="E247" s="399"/>
      <c r="F247" s="399"/>
      <c r="G247" s="399"/>
      <c r="H247" s="399"/>
    </row>
    <row r="248" spans="1:8" ht="12.75">
      <c r="A248" s="434" t="s">
        <v>1416</v>
      </c>
      <c r="B248" s="434"/>
      <c r="C248" s="434"/>
      <c r="D248" s="395">
        <f>IF(D246=0,,D247/D246*100)</f>
        <v>25</v>
      </c>
      <c r="E248" s="426"/>
      <c r="F248" s="426"/>
      <c r="G248" s="426"/>
      <c r="H248" s="426"/>
    </row>
    <row r="250" spans="1:8" ht="12.75">
      <c r="A250" s="382" t="s">
        <v>1414</v>
      </c>
      <c r="B250" s="382"/>
      <c r="C250" s="382"/>
      <c r="D250" s="382"/>
      <c r="E250" s="382"/>
      <c r="F250" s="382"/>
      <c r="G250" s="382"/>
      <c r="H250" s="81"/>
    </row>
    <row r="251" spans="1:8" ht="12.75">
      <c r="A251" s="384" t="s">
        <v>113</v>
      </c>
      <c r="B251" s="385"/>
      <c r="C251" s="385"/>
      <c r="D251" s="385"/>
      <c r="E251" s="385"/>
      <c r="F251" s="385"/>
      <c r="G251" s="385"/>
      <c r="H251" s="424"/>
    </row>
    <row r="252" spans="1:8" ht="12.75">
      <c r="A252" s="385"/>
      <c r="B252" s="385"/>
      <c r="C252" s="385"/>
      <c r="D252" s="385"/>
      <c r="E252" s="385"/>
      <c r="F252" s="385"/>
      <c r="G252" s="385"/>
      <c r="H252" s="424"/>
    </row>
    <row r="253" spans="1:8" ht="12.75">
      <c r="A253" s="385"/>
      <c r="B253" s="385"/>
      <c r="C253" s="385"/>
      <c r="D253" s="385"/>
      <c r="E253" s="385"/>
      <c r="F253" s="385"/>
      <c r="G253" s="385"/>
      <c r="H253" s="424"/>
    </row>
    <row r="255" spans="1:5" ht="12.75">
      <c r="A255" s="434" t="s">
        <v>1428</v>
      </c>
      <c r="B255" s="434"/>
      <c r="C255" s="434" t="s">
        <v>1679</v>
      </c>
      <c r="D255" s="434"/>
      <c r="E255" s="434"/>
    </row>
    <row r="256" spans="1:5" ht="12.75">
      <c r="A256" s="55" t="s">
        <v>1293</v>
      </c>
      <c r="B256" s="55"/>
      <c r="C256" s="434" t="s">
        <v>1680</v>
      </c>
      <c r="D256" s="434"/>
      <c r="E256" s="434"/>
    </row>
    <row r="257" spans="1:5" ht="12.75">
      <c r="A257" s="434" t="s">
        <v>1294</v>
      </c>
      <c r="B257" s="434"/>
      <c r="C257" s="434" t="s">
        <v>1236</v>
      </c>
      <c r="D257" s="434"/>
      <c r="E257" s="434"/>
    </row>
    <row r="258" spans="1:5" ht="12.75">
      <c r="A258" s="55" t="s">
        <v>1295</v>
      </c>
      <c r="B258" s="57" t="s">
        <v>1296</v>
      </c>
      <c r="C258" s="434" t="s">
        <v>1681</v>
      </c>
      <c r="D258" s="434"/>
      <c r="E258" s="434"/>
    </row>
    <row r="259" spans="1:8" ht="12.75">
      <c r="A259" s="437" t="s">
        <v>1297</v>
      </c>
      <c r="B259" s="437"/>
      <c r="C259" s="437"/>
      <c r="D259" s="398" t="s">
        <v>987</v>
      </c>
      <c r="E259" s="398"/>
      <c r="F259" s="398"/>
      <c r="G259" s="398"/>
      <c r="H259" s="398"/>
    </row>
    <row r="260" spans="1:8" ht="12.75">
      <c r="A260" s="434" t="s">
        <v>1298</v>
      </c>
      <c r="B260" s="434"/>
      <c r="C260" s="434"/>
      <c r="D260" s="394">
        <v>40</v>
      </c>
      <c r="E260" s="399"/>
      <c r="F260" s="399"/>
      <c r="G260" s="399"/>
      <c r="H260" s="399"/>
    </row>
    <row r="261" spans="1:8" ht="12.75">
      <c r="A261" s="434" t="s">
        <v>1299</v>
      </c>
      <c r="B261" s="434"/>
      <c r="C261" s="434"/>
      <c r="D261" s="394">
        <v>40</v>
      </c>
      <c r="E261" s="399"/>
      <c r="F261" s="399"/>
      <c r="G261" s="399"/>
      <c r="H261" s="399"/>
    </row>
    <row r="262" spans="1:8" ht="12.75">
      <c r="A262" s="434" t="s">
        <v>1416</v>
      </c>
      <c r="B262" s="434"/>
      <c r="C262" s="434"/>
      <c r="D262" s="395">
        <f>IF(D260=0,,D261/D260*100)</f>
        <v>100</v>
      </c>
      <c r="E262" s="426"/>
      <c r="F262" s="426"/>
      <c r="G262" s="426"/>
      <c r="H262" s="426"/>
    </row>
    <row r="264" spans="1:8" ht="12.75">
      <c r="A264" s="382" t="s">
        <v>1414</v>
      </c>
      <c r="B264" s="382"/>
      <c r="C264" s="382"/>
      <c r="D264" s="382"/>
      <c r="E264" s="382"/>
      <c r="F264" s="382"/>
      <c r="G264" s="382"/>
      <c r="H264" s="81"/>
    </row>
    <row r="265" spans="1:8" ht="12.75">
      <c r="A265" s="384" t="s">
        <v>1814</v>
      </c>
      <c r="B265" s="385"/>
      <c r="C265" s="385"/>
      <c r="D265" s="385"/>
      <c r="E265" s="385"/>
      <c r="F265" s="385"/>
      <c r="G265" s="385"/>
      <c r="H265" s="424"/>
    </row>
    <row r="266" spans="1:8" ht="12.75">
      <c r="A266" s="385"/>
      <c r="B266" s="385"/>
      <c r="C266" s="385"/>
      <c r="D266" s="385"/>
      <c r="E266" s="385"/>
      <c r="F266" s="385"/>
      <c r="G266" s="385"/>
      <c r="H266" s="424"/>
    </row>
    <row r="267" spans="1:8" ht="12.75">
      <c r="A267" s="385"/>
      <c r="B267" s="385"/>
      <c r="C267" s="385"/>
      <c r="D267" s="385"/>
      <c r="E267" s="385"/>
      <c r="F267" s="385"/>
      <c r="G267" s="385"/>
      <c r="H267" s="424"/>
    </row>
  </sheetData>
  <sheetProtection/>
  <mergeCells count="146">
    <mergeCell ref="A248:C248"/>
    <mergeCell ref="C244:E244"/>
    <mergeCell ref="A245:C245"/>
    <mergeCell ref="D245:H245"/>
    <mergeCell ref="A250:G250"/>
    <mergeCell ref="A251:H253"/>
    <mergeCell ref="D246:H246"/>
    <mergeCell ref="D247:H247"/>
    <mergeCell ref="D248:H248"/>
    <mergeCell ref="A246:C246"/>
    <mergeCell ref="A247:C247"/>
    <mergeCell ref="A237:H239"/>
    <mergeCell ref="A241:B241"/>
    <mergeCell ref="C241:E241"/>
    <mergeCell ref="C242:E242"/>
    <mergeCell ref="A243:B243"/>
    <mergeCell ref="C243:E243"/>
    <mergeCell ref="D232:H232"/>
    <mergeCell ref="D233:H233"/>
    <mergeCell ref="D234:H234"/>
    <mergeCell ref="A236:G236"/>
    <mergeCell ref="A232:C232"/>
    <mergeCell ref="A233:C233"/>
    <mergeCell ref="A234:C234"/>
    <mergeCell ref="D231:H231"/>
    <mergeCell ref="C230:E230"/>
    <mergeCell ref="A231:C231"/>
    <mergeCell ref="D225:H225"/>
    <mergeCell ref="D226:H226"/>
    <mergeCell ref="D227:H227"/>
    <mergeCell ref="D228:H228"/>
    <mergeCell ref="A225:C225"/>
    <mergeCell ref="A226:C226"/>
    <mergeCell ref="A227:C227"/>
    <mergeCell ref="A221:B221"/>
    <mergeCell ref="C221:E221"/>
    <mergeCell ref="A216:G216"/>
    <mergeCell ref="A217:H219"/>
    <mergeCell ref="A228:C228"/>
    <mergeCell ref="C222:E222"/>
    <mergeCell ref="A223:B223"/>
    <mergeCell ref="C223:E223"/>
    <mergeCell ref="C224:E224"/>
    <mergeCell ref="A214:C214"/>
    <mergeCell ref="D211:H211"/>
    <mergeCell ref="D212:H212"/>
    <mergeCell ref="D205:H205"/>
    <mergeCell ref="D206:H206"/>
    <mergeCell ref="D207:H207"/>
    <mergeCell ref="D208:H208"/>
    <mergeCell ref="D213:H213"/>
    <mergeCell ref="D214:H214"/>
    <mergeCell ref="C210:E210"/>
    <mergeCell ref="A203:B203"/>
    <mergeCell ref="C203:E203"/>
    <mergeCell ref="C204:E204"/>
    <mergeCell ref="A211:C211"/>
    <mergeCell ref="A212:C212"/>
    <mergeCell ref="A213:C213"/>
    <mergeCell ref="A205:C205"/>
    <mergeCell ref="A206:C206"/>
    <mergeCell ref="A207:C207"/>
    <mergeCell ref="A208:C208"/>
    <mergeCell ref="A193:C193"/>
    <mergeCell ref="A194:C194"/>
    <mergeCell ref="C202:E202"/>
    <mergeCell ref="D193:H193"/>
    <mergeCell ref="D194:H194"/>
    <mergeCell ref="A201:B201"/>
    <mergeCell ref="C201:E201"/>
    <mergeCell ref="A196:G196"/>
    <mergeCell ref="A197:H199"/>
    <mergeCell ref="A188:C188"/>
    <mergeCell ref="A191:C191"/>
    <mergeCell ref="B156:B158"/>
    <mergeCell ref="C156:C158"/>
    <mergeCell ref="D191:H191"/>
    <mergeCell ref="D192:H192"/>
    <mergeCell ref="D188:H188"/>
    <mergeCell ref="D189:H189"/>
    <mergeCell ref="A192:C192"/>
    <mergeCell ref="D156:D158"/>
    <mergeCell ref="A180:C180"/>
    <mergeCell ref="A170:G170"/>
    <mergeCell ref="A178:B178"/>
    <mergeCell ref="C178:E178"/>
    <mergeCell ref="C179:E179"/>
    <mergeCell ref="A171:H173"/>
    <mergeCell ref="D180:H180"/>
    <mergeCell ref="B159:B161"/>
    <mergeCell ref="C159:C161"/>
    <mergeCell ref="D159:D161"/>
    <mergeCell ref="D187:H187"/>
    <mergeCell ref="D181:H181"/>
    <mergeCell ref="D182:H182"/>
    <mergeCell ref="D183:H183"/>
    <mergeCell ref="C185:E185"/>
    <mergeCell ref="A186:C186"/>
    <mergeCell ref="A187:C187"/>
    <mergeCell ref="D186:H186"/>
    <mergeCell ref="B150:B152"/>
    <mergeCell ref="C150:C152"/>
    <mergeCell ref="D150:D152"/>
    <mergeCell ref="B153:B155"/>
    <mergeCell ref="C153:C155"/>
    <mergeCell ref="D153:D155"/>
    <mergeCell ref="A99:H100"/>
    <mergeCell ref="A125:H125"/>
    <mergeCell ref="A126:H127"/>
    <mergeCell ref="A145:D145"/>
    <mergeCell ref="E145:H145"/>
    <mergeCell ref="B147:B149"/>
    <mergeCell ref="C147:C149"/>
    <mergeCell ref="D147:D149"/>
    <mergeCell ref="A140:H140"/>
    <mergeCell ref="A141:H142"/>
    <mergeCell ref="A5:C8"/>
    <mergeCell ref="A25:H25"/>
    <mergeCell ref="A26:H27"/>
    <mergeCell ref="A69:H69"/>
    <mergeCell ref="A70:H71"/>
    <mergeCell ref="A98:H98"/>
    <mergeCell ref="A255:B255"/>
    <mergeCell ref="C255:E255"/>
    <mergeCell ref="C176:E176"/>
    <mergeCell ref="C177:E177"/>
    <mergeCell ref="A181:C181"/>
    <mergeCell ref="A182:C182"/>
    <mergeCell ref="A183:C183"/>
    <mergeCell ref="A176:B176"/>
    <mergeCell ref="A189:C189"/>
    <mergeCell ref="C190:E190"/>
    <mergeCell ref="A259:C259"/>
    <mergeCell ref="D259:H259"/>
    <mergeCell ref="A260:C260"/>
    <mergeCell ref="D260:H260"/>
    <mergeCell ref="C256:E256"/>
    <mergeCell ref="A257:B257"/>
    <mergeCell ref="C257:E257"/>
    <mergeCell ref="C258:E258"/>
    <mergeCell ref="A264:G264"/>
    <mergeCell ref="A265:H267"/>
    <mergeCell ref="A261:C261"/>
    <mergeCell ref="D261:H261"/>
    <mergeCell ref="A262:C262"/>
    <mergeCell ref="D262:H262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Q114"/>
  <sheetViews>
    <sheetView zoomScalePageLayoutView="0" workbookViewId="0" topLeftCell="A34">
      <selection activeCell="G120" sqref="G120"/>
    </sheetView>
  </sheetViews>
  <sheetFormatPr defaultColWidth="9.140625" defaultRowHeight="12.75"/>
  <cols>
    <col min="1" max="2" width="6.7109375" style="0" customWidth="1"/>
    <col min="4" max="4" width="20.421875" style="0" customWidth="1"/>
    <col min="5" max="7" width="10.140625" style="0" customWidth="1"/>
    <col min="9" max="17" width="9.140625" style="1" customWidth="1"/>
  </cols>
  <sheetData>
    <row r="2" ht="12.75">
      <c r="A2" s="130" t="s">
        <v>1021</v>
      </c>
    </row>
    <row r="4" spans="1:7" ht="20.2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0.25" customHeight="1">
      <c r="A5" s="415" t="s">
        <v>1020</v>
      </c>
      <c r="B5" s="416"/>
      <c r="C5" s="417"/>
      <c r="D5" s="48" t="s">
        <v>1417</v>
      </c>
      <c r="E5" s="215">
        <f>SUM(E6:E8)</f>
        <v>229260</v>
      </c>
      <c r="F5" s="215">
        <f>SUM(F6:F8)</f>
        <v>206686</v>
      </c>
      <c r="G5" s="155">
        <f>SUM(H60)</f>
        <v>90.15353746837653</v>
      </c>
    </row>
    <row r="6" spans="1:7" ht="20.25" customHeight="1">
      <c r="A6" s="418"/>
      <c r="B6" s="419"/>
      <c r="C6" s="420"/>
      <c r="D6" s="69" t="s">
        <v>1284</v>
      </c>
      <c r="E6" s="87">
        <f>SUM(E58)</f>
        <v>224760</v>
      </c>
      <c r="F6" s="87">
        <f>SUM(E59)</f>
        <v>206686</v>
      </c>
      <c r="G6" s="88">
        <f>SUM(E60)</f>
        <v>91.95853354689446</v>
      </c>
    </row>
    <row r="7" spans="1:7" ht="20.25" customHeight="1">
      <c r="A7" s="418"/>
      <c r="B7" s="419"/>
      <c r="C7" s="420"/>
      <c r="D7" s="69" t="s">
        <v>1285</v>
      </c>
      <c r="E7" s="87">
        <f>SUM(F58)</f>
        <v>4500</v>
      </c>
      <c r="F7" s="87">
        <f>SUM(F59)</f>
        <v>0</v>
      </c>
      <c r="G7" s="88">
        <f>SUM(F60)</f>
        <v>0</v>
      </c>
    </row>
    <row r="8" spans="1:7" ht="20.25" customHeight="1">
      <c r="A8" s="421"/>
      <c r="B8" s="422"/>
      <c r="C8" s="423"/>
      <c r="D8" s="69" t="s">
        <v>1420</v>
      </c>
      <c r="E8" s="87">
        <f>SUM(G58)</f>
        <v>0</v>
      </c>
      <c r="F8" s="87">
        <f>SUM(G59)</f>
        <v>0</v>
      </c>
      <c r="G8" s="88">
        <f>SUM(G60)</f>
        <v>0</v>
      </c>
    </row>
    <row r="11" spans="1:17" s="142" customFormat="1" ht="19.5" customHeight="1">
      <c r="A11" s="135" t="s">
        <v>1021</v>
      </c>
      <c r="B11" s="136"/>
      <c r="C11" s="137"/>
      <c r="D11" s="138"/>
      <c r="E11" s="139">
        <f>SUM(E20,E43)</f>
        <v>229260</v>
      </c>
      <c r="F11" s="139">
        <f>SUM(F20,F43)</f>
        <v>206686</v>
      </c>
      <c r="G11" s="139">
        <f>SUM(G20,G43)</f>
        <v>209895</v>
      </c>
      <c r="H11" s="139">
        <f>IF(E11=0,,F11/E11*100)</f>
        <v>90.15353746837653</v>
      </c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42" customFormat="1" ht="19.5" customHeight="1">
      <c r="A12" s="27" t="s">
        <v>1169</v>
      </c>
      <c r="B12" s="131" t="s">
        <v>1022</v>
      </c>
      <c r="C12" s="27" t="s">
        <v>1428</v>
      </c>
      <c r="D12" s="19" t="s">
        <v>1023</v>
      </c>
      <c r="E12" s="40" t="s">
        <v>1415</v>
      </c>
      <c r="F12" s="40" t="s">
        <v>983</v>
      </c>
      <c r="G12" s="40" t="s">
        <v>984</v>
      </c>
      <c r="H12" s="18" t="s">
        <v>1416</v>
      </c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42" customFormat="1" ht="19.5" customHeight="1">
      <c r="A13" s="78" t="s">
        <v>1421</v>
      </c>
      <c r="B13" s="140" t="s">
        <v>1422</v>
      </c>
      <c r="C13" s="78" t="s">
        <v>1423</v>
      </c>
      <c r="D13" s="79" t="s">
        <v>1413</v>
      </c>
      <c r="E13" s="80"/>
      <c r="F13" s="80"/>
      <c r="G13" s="80"/>
      <c r="H13" s="80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42" customFormat="1" ht="19.5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SUM(E15:E19)</f>
        <v>224060</v>
      </c>
      <c r="F14" s="63">
        <f>SUM(F15:F19)</f>
        <v>204946</v>
      </c>
      <c r="G14" s="63">
        <f>SUM(G15:G19)</f>
        <v>209895</v>
      </c>
      <c r="H14" s="63">
        <f aca="true" t="shared" si="0" ref="H14:H20">IF(E14=0,,F14/E14*100)</f>
        <v>91.46924930822101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s="142" customFormat="1" ht="19.5" customHeight="1">
      <c r="A15" s="65">
        <v>633</v>
      </c>
      <c r="B15" s="64" t="s">
        <v>246</v>
      </c>
      <c r="C15" s="65" t="s">
        <v>1639</v>
      </c>
      <c r="D15" s="70" t="s">
        <v>1172</v>
      </c>
      <c r="E15" s="34">
        <v>0</v>
      </c>
      <c r="F15" s="34">
        <v>46</v>
      </c>
      <c r="G15" s="34">
        <v>0</v>
      </c>
      <c r="H15" s="34">
        <f t="shared" si="0"/>
        <v>0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 s="142" customFormat="1" ht="19.5" customHeight="1">
      <c r="A16" s="65" t="s">
        <v>137</v>
      </c>
      <c r="B16" s="64" t="s">
        <v>247</v>
      </c>
      <c r="C16" s="65" t="s">
        <v>1639</v>
      </c>
      <c r="D16" s="70" t="s">
        <v>1173</v>
      </c>
      <c r="E16" s="277">
        <v>194060</v>
      </c>
      <c r="F16" s="34">
        <v>194060</v>
      </c>
      <c r="G16" s="34">
        <v>209895</v>
      </c>
      <c r="H16" s="34">
        <f t="shared" si="0"/>
        <v>100</v>
      </c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s="142" customFormat="1" ht="19.5" customHeight="1">
      <c r="A17" s="65">
        <v>640</v>
      </c>
      <c r="B17" s="64" t="s">
        <v>248</v>
      </c>
      <c r="C17" s="65" t="s">
        <v>1639</v>
      </c>
      <c r="D17" s="70" t="s">
        <v>656</v>
      </c>
      <c r="E17" s="277">
        <v>30000</v>
      </c>
      <c r="F17" s="34">
        <v>150</v>
      </c>
      <c r="G17" s="198">
        <v>0</v>
      </c>
      <c r="H17" s="34">
        <f t="shared" si="0"/>
        <v>0.5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s="142" customFormat="1" ht="19.5" customHeight="1">
      <c r="A18" s="65">
        <v>640</v>
      </c>
      <c r="B18" s="64" t="s">
        <v>487</v>
      </c>
      <c r="C18" s="65" t="s">
        <v>890</v>
      </c>
      <c r="D18" s="70" t="s">
        <v>654</v>
      </c>
      <c r="E18" s="277">
        <v>0</v>
      </c>
      <c r="F18" s="34">
        <v>10690</v>
      </c>
      <c r="G18" s="277">
        <v>0</v>
      </c>
      <c r="H18" s="34">
        <f t="shared" si="0"/>
        <v>0</v>
      </c>
      <c r="I18" s="300"/>
      <c r="J18" s="144"/>
      <c r="K18" s="144"/>
      <c r="L18" s="144"/>
      <c r="M18" s="144"/>
      <c r="N18" s="144"/>
      <c r="O18" s="144"/>
      <c r="P18" s="144"/>
      <c r="Q18" s="144"/>
    </row>
    <row r="19" spans="1:17" s="142" customFormat="1" ht="19.5" customHeight="1">
      <c r="A19" s="65" t="s">
        <v>1855</v>
      </c>
      <c r="B19" s="64" t="s">
        <v>655</v>
      </c>
      <c r="C19" s="65" t="s">
        <v>1639</v>
      </c>
      <c r="D19" s="70" t="s">
        <v>1856</v>
      </c>
      <c r="E19" s="34"/>
      <c r="F19" s="34"/>
      <c r="G19" s="34"/>
      <c r="H19" s="34">
        <f t="shared" si="0"/>
        <v>0</v>
      </c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s="142" customFormat="1" ht="19.5" customHeight="1">
      <c r="A20" s="24"/>
      <c r="B20" s="72"/>
      <c r="C20" s="23" t="s">
        <v>1639</v>
      </c>
      <c r="D20" s="24" t="s">
        <v>1417</v>
      </c>
      <c r="E20" s="31">
        <f>SUM(E14)</f>
        <v>224060</v>
      </c>
      <c r="F20" s="31">
        <f>SUM(F14)</f>
        <v>204946</v>
      </c>
      <c r="G20" s="31">
        <f>SUM(G14)</f>
        <v>209895</v>
      </c>
      <c r="H20" s="31">
        <f t="shared" si="0"/>
        <v>91.46924930822101</v>
      </c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s="142" customFormat="1" ht="8.25">
      <c r="A21" s="145"/>
      <c r="B21" s="146"/>
      <c r="C21" s="147"/>
      <c r="D21" s="148"/>
      <c r="E21" s="145"/>
      <c r="F21" s="145"/>
      <c r="G21" s="145"/>
      <c r="H21" s="145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s="142" customFormat="1" ht="8.25">
      <c r="A22" s="382" t="s">
        <v>1692</v>
      </c>
      <c r="B22" s="382"/>
      <c r="C22" s="382"/>
      <c r="D22" s="382"/>
      <c r="E22" s="382"/>
      <c r="F22" s="382"/>
      <c r="G22" s="382"/>
      <c r="H22" s="383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s="142" customFormat="1" ht="19.5" customHeight="1">
      <c r="A23" s="384" t="s">
        <v>57</v>
      </c>
      <c r="B23" s="385"/>
      <c r="C23" s="385"/>
      <c r="D23" s="385"/>
      <c r="E23" s="385"/>
      <c r="F23" s="385"/>
      <c r="G23" s="385"/>
      <c r="H23" s="385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s="142" customFormat="1" ht="19.5" customHeight="1">
      <c r="A24" s="385"/>
      <c r="B24" s="385"/>
      <c r="C24" s="385"/>
      <c r="D24" s="385"/>
      <c r="E24" s="385"/>
      <c r="F24" s="385"/>
      <c r="G24" s="385"/>
      <c r="H24" s="385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s="142" customFormat="1" ht="8.25">
      <c r="A25" s="145"/>
      <c r="B25" s="146"/>
      <c r="C25" s="147"/>
      <c r="D25" s="148"/>
      <c r="E25" s="145"/>
      <c r="F25" s="145"/>
      <c r="G25" s="145"/>
      <c r="H25" s="145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s="142" customFormat="1" ht="19.5" customHeight="1">
      <c r="A26" s="27"/>
      <c r="B26" s="131" t="s">
        <v>1035</v>
      </c>
      <c r="C26" s="27" t="s">
        <v>1428</v>
      </c>
      <c r="D26" s="19" t="s">
        <v>1036</v>
      </c>
      <c r="E26" s="40" t="s">
        <v>1415</v>
      </c>
      <c r="F26" s="40" t="s">
        <v>983</v>
      </c>
      <c r="G26" s="40" t="s">
        <v>984</v>
      </c>
      <c r="H26" s="18" t="s">
        <v>1416</v>
      </c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s="142" customFormat="1" ht="19.5" customHeight="1">
      <c r="A27" s="78" t="s">
        <v>1421</v>
      </c>
      <c r="B27" s="140" t="s">
        <v>1422</v>
      </c>
      <c r="C27" s="78" t="s">
        <v>1423</v>
      </c>
      <c r="D27" s="79" t="s">
        <v>1413</v>
      </c>
      <c r="E27" s="80"/>
      <c r="F27" s="80"/>
      <c r="G27" s="80"/>
      <c r="H27" s="80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s="142" customFormat="1" ht="19.5" customHeight="1">
      <c r="A28" s="47" t="s">
        <v>1424</v>
      </c>
      <c r="B28" s="47" t="s">
        <v>1425</v>
      </c>
      <c r="C28" s="25" t="s">
        <v>1426</v>
      </c>
      <c r="D28" s="143" t="s">
        <v>1427</v>
      </c>
      <c r="E28" s="63">
        <f>SUM(E29:E36)</f>
        <v>5200</v>
      </c>
      <c r="F28" s="63">
        <f>SUM(F29:F36)</f>
        <v>1740</v>
      </c>
      <c r="G28" s="63">
        <f>SUM(G29:G36)</f>
        <v>0</v>
      </c>
      <c r="H28" s="63">
        <f aca="true" t="shared" si="1" ref="H28:H35">IF(E28=0,,F28/E28*100)</f>
        <v>33.46153846153846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142" customFormat="1" ht="19.5" customHeight="1">
      <c r="A29" s="64" t="s">
        <v>867</v>
      </c>
      <c r="B29" s="73" t="s">
        <v>1037</v>
      </c>
      <c r="C29" s="32" t="s">
        <v>1639</v>
      </c>
      <c r="D29" s="33" t="s">
        <v>1174</v>
      </c>
      <c r="E29" s="277">
        <v>700</v>
      </c>
      <c r="F29" s="67">
        <v>0</v>
      </c>
      <c r="G29" s="34">
        <v>0</v>
      </c>
      <c r="H29" s="34">
        <f t="shared" si="1"/>
        <v>0</v>
      </c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s="142" customFormat="1" ht="19.5" customHeight="1">
      <c r="A30" s="64" t="s">
        <v>867</v>
      </c>
      <c r="B30" s="73" t="s">
        <v>1038</v>
      </c>
      <c r="C30" s="32" t="s">
        <v>1639</v>
      </c>
      <c r="D30" s="33" t="s">
        <v>658</v>
      </c>
      <c r="E30" s="330">
        <v>0</v>
      </c>
      <c r="F30" s="67">
        <v>1740</v>
      </c>
      <c r="G30" s="34">
        <v>0</v>
      </c>
      <c r="H30" s="34">
        <f t="shared" si="1"/>
        <v>0</v>
      </c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s="142" customFormat="1" ht="19.5" customHeight="1">
      <c r="A31" s="64" t="s">
        <v>657</v>
      </c>
      <c r="B31" s="73" t="s">
        <v>198</v>
      </c>
      <c r="C31" s="32" t="s">
        <v>1639</v>
      </c>
      <c r="D31" s="33" t="s">
        <v>1886</v>
      </c>
      <c r="E31" s="67">
        <v>4500</v>
      </c>
      <c r="F31" s="67">
        <v>0</v>
      </c>
      <c r="G31" s="67">
        <v>0</v>
      </c>
      <c r="H31" s="34">
        <f t="shared" si="1"/>
        <v>0</v>
      </c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s="142" customFormat="1" ht="19.5" customHeight="1">
      <c r="A32" s="149">
        <v>717</v>
      </c>
      <c r="B32" s="73" t="s">
        <v>138</v>
      </c>
      <c r="C32" s="32" t="s">
        <v>1639</v>
      </c>
      <c r="D32" s="33" t="s">
        <v>1930</v>
      </c>
      <c r="E32" s="67"/>
      <c r="F32" s="67"/>
      <c r="G32" s="67"/>
      <c r="H32" s="34">
        <f t="shared" si="1"/>
        <v>0</v>
      </c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s="142" customFormat="1" ht="19.5" customHeight="1">
      <c r="A33" s="149">
        <v>716</v>
      </c>
      <c r="B33" s="73" t="s">
        <v>1887</v>
      </c>
      <c r="C33" s="32" t="s">
        <v>1639</v>
      </c>
      <c r="D33" s="33" t="s">
        <v>1931</v>
      </c>
      <c r="E33" s="67"/>
      <c r="F33" s="67"/>
      <c r="G33" s="34"/>
      <c r="H33" s="34">
        <f t="shared" si="1"/>
        <v>0</v>
      </c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s="142" customFormat="1" ht="19.5" customHeight="1">
      <c r="A34" s="149">
        <v>716</v>
      </c>
      <c r="B34" s="73" t="s">
        <v>1888</v>
      </c>
      <c r="C34" s="32" t="s">
        <v>1639</v>
      </c>
      <c r="D34" s="33" t="s">
        <v>1932</v>
      </c>
      <c r="E34" s="67"/>
      <c r="F34" s="67"/>
      <c r="G34" s="34"/>
      <c r="H34" s="34">
        <f t="shared" si="1"/>
        <v>0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142" customFormat="1" ht="19.5" customHeight="1">
      <c r="A35" s="64" t="s">
        <v>1055</v>
      </c>
      <c r="B35" s="73" t="s">
        <v>659</v>
      </c>
      <c r="C35" s="32" t="s">
        <v>1639</v>
      </c>
      <c r="D35" s="33" t="s">
        <v>1889</v>
      </c>
      <c r="E35" s="67"/>
      <c r="F35" s="67"/>
      <c r="G35" s="67"/>
      <c r="H35" s="34">
        <f t="shared" si="1"/>
        <v>0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s="142" customFormat="1" ht="19.5" customHeight="1">
      <c r="A36" s="149">
        <v>716</v>
      </c>
      <c r="B36" s="73" t="s">
        <v>660</v>
      </c>
      <c r="C36" s="32" t="s">
        <v>1639</v>
      </c>
      <c r="D36" s="33" t="s">
        <v>1886</v>
      </c>
      <c r="E36" s="67"/>
      <c r="F36" s="67"/>
      <c r="G36" s="67"/>
      <c r="H36" s="34">
        <f aca="true" t="shared" si="2" ref="H36:H42">IF(E36=0,,F36/E36*100)</f>
        <v>0</v>
      </c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s="142" customFormat="1" ht="19.5" customHeight="1">
      <c r="A37" s="47" t="s">
        <v>1084</v>
      </c>
      <c r="B37" s="47" t="s">
        <v>1085</v>
      </c>
      <c r="C37" s="25" t="s">
        <v>1426</v>
      </c>
      <c r="D37" s="17" t="s">
        <v>1704</v>
      </c>
      <c r="E37" s="26">
        <f>SUM(E38:E39)</f>
        <v>0</v>
      </c>
      <c r="F37" s="26">
        <f>SUM(F38:F39)</f>
        <v>0</v>
      </c>
      <c r="G37" s="26">
        <f>SUM(G38:G39)</f>
        <v>0</v>
      </c>
      <c r="H37" s="26">
        <f t="shared" si="2"/>
        <v>0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s="142" customFormat="1" ht="19.5" customHeight="1">
      <c r="A38" s="68">
        <v>717001</v>
      </c>
      <c r="B38" s="73" t="s">
        <v>139</v>
      </c>
      <c r="C38" s="32" t="s">
        <v>1639</v>
      </c>
      <c r="D38" s="69" t="s">
        <v>1526</v>
      </c>
      <c r="E38" s="66">
        <v>0</v>
      </c>
      <c r="F38" s="34">
        <v>0</v>
      </c>
      <c r="G38" s="34">
        <v>0</v>
      </c>
      <c r="H38" s="34">
        <f t="shared" si="2"/>
        <v>0</v>
      </c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s="142" customFormat="1" ht="19.5" customHeight="1">
      <c r="A39" s="68">
        <v>717001</v>
      </c>
      <c r="B39" s="73" t="s">
        <v>140</v>
      </c>
      <c r="C39" s="32" t="s">
        <v>1729</v>
      </c>
      <c r="D39" s="69" t="s">
        <v>1345</v>
      </c>
      <c r="E39" s="66">
        <v>0</v>
      </c>
      <c r="F39" s="34">
        <v>0</v>
      </c>
      <c r="G39" s="34">
        <v>0</v>
      </c>
      <c r="H39" s="34">
        <f t="shared" si="2"/>
        <v>0</v>
      </c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s="142" customFormat="1" ht="19.5" customHeight="1">
      <c r="A40" s="47" t="s">
        <v>1092</v>
      </c>
      <c r="B40" s="47" t="s">
        <v>1093</v>
      </c>
      <c r="C40" s="25" t="s">
        <v>1426</v>
      </c>
      <c r="D40" s="17" t="s">
        <v>1094</v>
      </c>
      <c r="E40" s="26">
        <f>SUM(E41:E42)</f>
        <v>0</v>
      </c>
      <c r="F40" s="26">
        <f>SUM(F41:F42)</f>
        <v>0</v>
      </c>
      <c r="G40" s="26">
        <f>SUM(G41:G42)</f>
        <v>0</v>
      </c>
      <c r="H40" s="26">
        <f t="shared" si="2"/>
        <v>0</v>
      </c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s="142" customFormat="1" ht="19.5" customHeight="1">
      <c r="A41" s="68">
        <v>717</v>
      </c>
      <c r="B41" s="73" t="s">
        <v>141</v>
      </c>
      <c r="C41" s="32" t="s">
        <v>1639</v>
      </c>
      <c r="D41" s="69" t="s">
        <v>1690</v>
      </c>
      <c r="E41" s="66">
        <v>0</v>
      </c>
      <c r="F41" s="34">
        <v>0</v>
      </c>
      <c r="G41" s="34">
        <v>0</v>
      </c>
      <c r="H41" s="34">
        <f t="shared" si="2"/>
        <v>0</v>
      </c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s="142" customFormat="1" ht="19.5" customHeight="1">
      <c r="A42" s="68">
        <v>717</v>
      </c>
      <c r="B42" s="73" t="s">
        <v>142</v>
      </c>
      <c r="C42" s="32" t="s">
        <v>1639</v>
      </c>
      <c r="D42" s="69" t="s">
        <v>143</v>
      </c>
      <c r="E42" s="66">
        <v>0</v>
      </c>
      <c r="F42" s="34">
        <v>0</v>
      </c>
      <c r="G42" s="34">
        <v>0</v>
      </c>
      <c r="H42" s="34">
        <f t="shared" si="2"/>
        <v>0</v>
      </c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s="142" customFormat="1" ht="19.5" customHeight="1">
      <c r="A43" s="24"/>
      <c r="B43" s="72"/>
      <c r="C43" s="23" t="s">
        <v>1639</v>
      </c>
      <c r="D43" s="24" t="s">
        <v>1417</v>
      </c>
      <c r="E43" s="31">
        <f>SUM(E40,E37,E28)</f>
        <v>5200</v>
      </c>
      <c r="F43" s="31">
        <f>SUM(F40,F37,F28)</f>
        <v>1740</v>
      </c>
      <c r="G43" s="31">
        <f>SUM(G40,G37,G28)</f>
        <v>0</v>
      </c>
      <c r="H43" s="233">
        <f>IF(E43=0,,F43/E43*100)</f>
        <v>33.46153846153846</v>
      </c>
      <c r="I43" s="144"/>
      <c r="J43" s="144"/>
      <c r="K43" s="144"/>
      <c r="L43" s="144"/>
      <c r="M43" s="144"/>
      <c r="N43" s="144"/>
      <c r="O43" s="144"/>
      <c r="P43" s="144"/>
      <c r="Q43" s="144"/>
    </row>
    <row r="45" spans="1:8" ht="12.75">
      <c r="A45" s="382" t="s">
        <v>1692</v>
      </c>
      <c r="B45" s="382"/>
      <c r="C45" s="382"/>
      <c r="D45" s="382"/>
      <c r="E45" s="382"/>
      <c r="F45" s="382"/>
      <c r="G45" s="382"/>
      <c r="H45" s="383"/>
    </row>
    <row r="46" spans="1:8" ht="24" customHeight="1">
      <c r="A46" s="384" t="s">
        <v>58</v>
      </c>
      <c r="B46" s="385"/>
      <c r="C46" s="385"/>
      <c r="D46" s="385"/>
      <c r="E46" s="385"/>
      <c r="F46" s="385"/>
      <c r="G46" s="385"/>
      <c r="H46" s="385"/>
    </row>
    <row r="47" spans="1:8" ht="16.5" customHeight="1">
      <c r="A47" s="385"/>
      <c r="B47" s="385"/>
      <c r="C47" s="385"/>
      <c r="D47" s="385"/>
      <c r="E47" s="385"/>
      <c r="F47" s="385"/>
      <c r="G47" s="385"/>
      <c r="H47" s="385"/>
    </row>
    <row r="50" spans="1:8" ht="21" customHeight="1">
      <c r="A50" s="388" t="s">
        <v>1039</v>
      </c>
      <c r="B50" s="412"/>
      <c r="C50" s="412"/>
      <c r="D50" s="413"/>
      <c r="E50" s="410">
        <v>2019</v>
      </c>
      <c r="F50" s="410"/>
      <c r="G50" s="410"/>
      <c r="H50" s="411"/>
    </row>
    <row r="51" spans="1:8" ht="21" customHeight="1">
      <c r="A51" s="86" t="s">
        <v>1421</v>
      </c>
      <c r="B51" s="37" t="s">
        <v>1422</v>
      </c>
      <c r="C51" s="14" t="s">
        <v>1423</v>
      </c>
      <c r="D51" s="15" t="s">
        <v>1413</v>
      </c>
      <c r="E51" s="86" t="s">
        <v>1284</v>
      </c>
      <c r="F51" s="86" t="s">
        <v>1285</v>
      </c>
      <c r="G51" s="86" t="s">
        <v>1420</v>
      </c>
      <c r="H51" s="86" t="s">
        <v>1417</v>
      </c>
    </row>
    <row r="52" spans="1:8" ht="21" customHeight="1">
      <c r="A52" s="106" t="s">
        <v>1288</v>
      </c>
      <c r="B52" s="401" t="s">
        <v>1022</v>
      </c>
      <c r="C52" s="404" t="s">
        <v>1428</v>
      </c>
      <c r="D52" s="407" t="s">
        <v>1023</v>
      </c>
      <c r="E52" s="107">
        <f>SUM(E15:E19)</f>
        <v>224060</v>
      </c>
      <c r="F52" s="107"/>
      <c r="G52" s="107"/>
      <c r="H52" s="107">
        <f>SUM(E52:G52)</f>
        <v>224060</v>
      </c>
    </row>
    <row r="53" spans="1:8" ht="21" customHeight="1">
      <c r="A53" s="106" t="s">
        <v>1290</v>
      </c>
      <c r="B53" s="402"/>
      <c r="C53" s="405"/>
      <c r="D53" s="408"/>
      <c r="E53" s="110">
        <f>SUM(F15:F19)</f>
        <v>204946</v>
      </c>
      <c r="F53" s="110"/>
      <c r="G53" s="110"/>
      <c r="H53" s="107">
        <f>SUM(E53:G53)</f>
        <v>204946</v>
      </c>
    </row>
    <row r="54" spans="1:8" ht="21" customHeight="1">
      <c r="A54" s="106" t="s">
        <v>1291</v>
      </c>
      <c r="B54" s="403"/>
      <c r="C54" s="406"/>
      <c r="D54" s="409"/>
      <c r="E54" s="110">
        <f>IF(E52=0,,E53/E52*100)</f>
        <v>91.46924930822101</v>
      </c>
      <c r="F54" s="110">
        <f>IF(F52=0,,F53/F52*100)</f>
        <v>0</v>
      </c>
      <c r="G54" s="110">
        <f>IF(G52=0,,G53/G52*100)</f>
        <v>0</v>
      </c>
      <c r="H54" s="110">
        <f>IF(H52=0,,H53/H52*100)</f>
        <v>91.46924930822101</v>
      </c>
    </row>
    <row r="55" spans="1:8" ht="21" customHeight="1">
      <c r="A55" s="106" t="s">
        <v>1288</v>
      </c>
      <c r="B55" s="401" t="s">
        <v>1035</v>
      </c>
      <c r="C55" s="404" t="s">
        <v>1428</v>
      </c>
      <c r="D55" s="407" t="s">
        <v>1036</v>
      </c>
      <c r="E55" s="110">
        <f>SUM(E29,E30)</f>
        <v>700</v>
      </c>
      <c r="F55" s="110">
        <f>SUM(E31:E35,E38:E39,E41:E42,E36)</f>
        <v>4500</v>
      </c>
      <c r="G55" s="110"/>
      <c r="H55" s="110">
        <f>SUM(E55:G55)</f>
        <v>5200</v>
      </c>
    </row>
    <row r="56" spans="1:8" ht="21" customHeight="1">
      <c r="A56" s="106" t="s">
        <v>1290</v>
      </c>
      <c r="B56" s="402"/>
      <c r="C56" s="405"/>
      <c r="D56" s="408"/>
      <c r="E56" s="110">
        <f>SUM(F29,F30)</f>
        <v>1740</v>
      </c>
      <c r="F56" s="110">
        <f>SUM(F31:F35,F38:F39,F41:F42,F36)</f>
        <v>0</v>
      </c>
      <c r="G56" s="110"/>
      <c r="H56" s="110">
        <f>SUM(E56:G56)</f>
        <v>1740</v>
      </c>
    </row>
    <row r="57" spans="1:8" ht="21" customHeight="1">
      <c r="A57" s="106" t="s">
        <v>1291</v>
      </c>
      <c r="B57" s="403"/>
      <c r="C57" s="406"/>
      <c r="D57" s="409"/>
      <c r="E57" s="110">
        <f>IF(E55=0,,E56/E55*100)</f>
        <v>248.57142857142858</v>
      </c>
      <c r="F57" s="110">
        <f>IF(F55=0,,F56/F55*100)</f>
        <v>0</v>
      </c>
      <c r="G57" s="110">
        <f>IF(G55=0,,G56/G55*100)</f>
        <v>0</v>
      </c>
      <c r="H57" s="110">
        <f>IF(H55=0,,H56/H55*100)</f>
        <v>33.46153846153846</v>
      </c>
    </row>
    <row r="58" spans="1:8" ht="21" customHeight="1">
      <c r="A58" s="111" t="s">
        <v>1288</v>
      </c>
      <c r="B58" s="112"/>
      <c r="C58" s="111"/>
      <c r="D58" s="48" t="s">
        <v>985</v>
      </c>
      <c r="E58" s="113">
        <f aca="true" t="shared" si="3" ref="E58:G59">SUM(E52,E55)</f>
        <v>224760</v>
      </c>
      <c r="F58" s="113">
        <f t="shared" si="3"/>
        <v>4500</v>
      </c>
      <c r="G58" s="113">
        <f t="shared" si="3"/>
        <v>0</v>
      </c>
      <c r="H58" s="113">
        <f>SUM(E58:G58)</f>
        <v>229260</v>
      </c>
    </row>
    <row r="59" spans="1:8" ht="21" customHeight="1">
      <c r="A59" s="111" t="s">
        <v>1290</v>
      </c>
      <c r="B59" s="112"/>
      <c r="C59" s="111"/>
      <c r="D59" s="48" t="s">
        <v>986</v>
      </c>
      <c r="E59" s="113">
        <f t="shared" si="3"/>
        <v>206686</v>
      </c>
      <c r="F59" s="113">
        <f t="shared" si="3"/>
        <v>0</v>
      </c>
      <c r="G59" s="113">
        <f t="shared" si="3"/>
        <v>0</v>
      </c>
      <c r="H59" s="113">
        <f>SUM(E59:G59)</f>
        <v>206686</v>
      </c>
    </row>
    <row r="60" spans="1:8" ht="21" customHeight="1">
      <c r="A60" s="111" t="s">
        <v>1291</v>
      </c>
      <c r="B60" s="112"/>
      <c r="C60" s="111"/>
      <c r="D60" s="48" t="s">
        <v>1292</v>
      </c>
      <c r="E60" s="113">
        <f>IF(E59=0,,E59/E58*100)</f>
        <v>91.95853354689446</v>
      </c>
      <c r="F60" s="113">
        <f>IF(F59=0,,F59/F58*100)</f>
        <v>0</v>
      </c>
      <c r="G60" s="113">
        <f>IF(G59=0,,G59/G58*100)</f>
        <v>0</v>
      </c>
      <c r="H60" s="113">
        <f>IF(H59=0,,H59/H58*100)</f>
        <v>90.15353746837653</v>
      </c>
    </row>
    <row r="61" spans="1:8" ht="12.75">
      <c r="A61" s="115"/>
      <c r="B61" s="52"/>
      <c r="C61" s="51"/>
      <c r="D61" s="115"/>
      <c r="E61" s="115"/>
      <c r="F61" s="115"/>
      <c r="G61" s="116"/>
      <c r="H61" s="81"/>
    </row>
    <row r="62" spans="1:8" ht="12.75">
      <c r="A62" s="115" t="s">
        <v>1288</v>
      </c>
      <c r="B62" s="52" t="s">
        <v>985</v>
      </c>
      <c r="C62" s="51"/>
      <c r="D62" s="115"/>
      <c r="E62" s="115"/>
      <c r="F62" s="115"/>
      <c r="G62" s="116"/>
      <c r="H62" s="81"/>
    </row>
    <row r="63" spans="1:8" ht="12.75">
      <c r="A63" s="115" t="s">
        <v>1290</v>
      </c>
      <c r="B63" s="52" t="s">
        <v>986</v>
      </c>
      <c r="C63" s="51"/>
      <c r="D63" s="115"/>
      <c r="E63" s="115"/>
      <c r="F63" s="115"/>
      <c r="G63" s="116"/>
      <c r="H63" s="81"/>
    </row>
    <row r="64" spans="1:8" ht="12.75">
      <c r="A64" s="115" t="s">
        <v>1291</v>
      </c>
      <c r="B64" s="52" t="s">
        <v>1292</v>
      </c>
      <c r="C64" s="51"/>
      <c r="D64" s="115"/>
      <c r="E64" s="115"/>
      <c r="F64" s="115"/>
      <c r="G64" s="116"/>
      <c r="H64" s="81"/>
    </row>
    <row r="65" spans="1:8" ht="12.75">
      <c r="A65" s="115"/>
      <c r="B65" s="52"/>
      <c r="C65" s="51"/>
      <c r="D65" s="115"/>
      <c r="E65" s="115"/>
      <c r="F65" s="115"/>
      <c r="G65" s="116"/>
      <c r="H65" s="81"/>
    </row>
    <row r="66" spans="1:8" ht="12.75">
      <c r="A66" s="382" t="s">
        <v>1414</v>
      </c>
      <c r="B66" s="382"/>
      <c r="C66" s="382"/>
      <c r="D66" s="382"/>
      <c r="E66" s="382"/>
      <c r="F66" s="382"/>
      <c r="G66" s="382"/>
      <c r="H66" s="81"/>
    </row>
    <row r="67" spans="1:8" ht="12.75">
      <c r="A67" s="384" t="s">
        <v>59</v>
      </c>
      <c r="B67" s="385"/>
      <c r="C67" s="385"/>
      <c r="D67" s="385"/>
      <c r="E67" s="385"/>
      <c r="F67" s="385"/>
      <c r="G67" s="385"/>
      <c r="H67" s="424"/>
    </row>
    <row r="68" spans="1:8" ht="20.25" customHeight="1">
      <c r="A68" s="385"/>
      <c r="B68" s="385"/>
      <c r="C68" s="385"/>
      <c r="D68" s="385"/>
      <c r="E68" s="385"/>
      <c r="F68" s="385"/>
      <c r="G68" s="385"/>
      <c r="H68" s="424"/>
    </row>
    <row r="69" spans="1:8" ht="12.75">
      <c r="A69" s="385"/>
      <c r="B69" s="385"/>
      <c r="C69" s="385"/>
      <c r="D69" s="385"/>
      <c r="E69" s="385"/>
      <c r="F69" s="385"/>
      <c r="G69" s="385"/>
      <c r="H69" s="424"/>
    </row>
    <row r="72" spans="1:5" ht="12.75">
      <c r="A72" s="434" t="s">
        <v>1428</v>
      </c>
      <c r="B72" s="434"/>
      <c r="C72" s="434" t="s">
        <v>1023</v>
      </c>
      <c r="D72" s="434"/>
      <c r="E72" s="434"/>
    </row>
    <row r="73" spans="1:5" ht="12.75">
      <c r="A73" s="55" t="s">
        <v>1293</v>
      </c>
      <c r="B73" s="55"/>
      <c r="C73" s="434" t="s">
        <v>1691</v>
      </c>
      <c r="D73" s="434"/>
      <c r="E73" s="434"/>
    </row>
    <row r="74" spans="1:5" ht="12.75">
      <c r="A74" s="434" t="s">
        <v>1294</v>
      </c>
      <c r="B74" s="434"/>
      <c r="C74" s="434" t="s">
        <v>1236</v>
      </c>
      <c r="D74" s="434"/>
      <c r="E74" s="434"/>
    </row>
    <row r="75" spans="1:5" ht="12.75">
      <c r="A75" s="55" t="s">
        <v>1295</v>
      </c>
      <c r="B75" s="55" t="s">
        <v>1296</v>
      </c>
      <c r="C75" s="434" t="s">
        <v>1040</v>
      </c>
      <c r="D75" s="434"/>
      <c r="E75" s="434"/>
    </row>
    <row r="76" spans="1:8" ht="12.75">
      <c r="A76" s="437" t="s">
        <v>1297</v>
      </c>
      <c r="B76" s="437"/>
      <c r="C76" s="437"/>
      <c r="D76" s="398" t="s">
        <v>987</v>
      </c>
      <c r="E76" s="398"/>
      <c r="F76" s="398"/>
      <c r="G76" s="398"/>
      <c r="H76" s="398"/>
    </row>
    <row r="77" spans="1:8" ht="12.75">
      <c r="A77" s="434" t="s">
        <v>1298</v>
      </c>
      <c r="B77" s="434"/>
      <c r="C77" s="434"/>
      <c r="D77" s="394">
        <v>6</v>
      </c>
      <c r="E77" s="399"/>
      <c r="F77" s="399"/>
      <c r="G77" s="399"/>
      <c r="H77" s="399"/>
    </row>
    <row r="78" spans="1:8" ht="12.75">
      <c r="A78" s="434" t="s">
        <v>1299</v>
      </c>
      <c r="B78" s="434"/>
      <c r="C78" s="434"/>
      <c r="D78" s="394">
        <v>4</v>
      </c>
      <c r="E78" s="399"/>
      <c r="F78" s="399"/>
      <c r="G78" s="399"/>
      <c r="H78" s="399"/>
    </row>
    <row r="79" spans="1:8" ht="12.75">
      <c r="A79" s="434" t="s">
        <v>1416</v>
      </c>
      <c r="B79" s="434"/>
      <c r="C79" s="434"/>
      <c r="D79" s="395">
        <f>IF(D77=0,,D78/D77*100)</f>
        <v>66.66666666666666</v>
      </c>
      <c r="E79" s="426"/>
      <c r="F79" s="426"/>
      <c r="G79" s="426"/>
      <c r="H79" s="426"/>
    </row>
    <row r="80" spans="1:5" ht="12.75">
      <c r="A80" s="56"/>
      <c r="B80" s="56"/>
      <c r="C80" s="56"/>
      <c r="D80" s="56"/>
      <c r="E80" s="56"/>
    </row>
    <row r="81" spans="1:5" ht="12.75">
      <c r="A81" s="55" t="s">
        <v>1295</v>
      </c>
      <c r="B81" s="55" t="s">
        <v>1296</v>
      </c>
      <c r="C81" s="434" t="s">
        <v>1041</v>
      </c>
      <c r="D81" s="434"/>
      <c r="E81" s="434"/>
    </row>
    <row r="82" spans="1:8" ht="12.75">
      <c r="A82" s="434" t="s">
        <v>1298</v>
      </c>
      <c r="B82" s="434"/>
      <c r="C82" s="434"/>
      <c r="D82" s="394">
        <v>150000</v>
      </c>
      <c r="E82" s="399"/>
      <c r="F82" s="399"/>
      <c r="G82" s="399"/>
      <c r="H82" s="399"/>
    </row>
    <row r="83" spans="1:8" ht="12.75">
      <c r="A83" s="434" t="s">
        <v>1299</v>
      </c>
      <c r="B83" s="434"/>
      <c r="C83" s="434"/>
      <c r="D83" s="394">
        <v>150000</v>
      </c>
      <c r="E83" s="399"/>
      <c r="F83" s="399"/>
      <c r="G83" s="399"/>
      <c r="H83" s="399"/>
    </row>
    <row r="84" spans="1:8" ht="12.75">
      <c r="A84" s="434" t="s">
        <v>1416</v>
      </c>
      <c r="B84" s="434"/>
      <c r="C84" s="434"/>
      <c r="D84" s="395">
        <f>IF(D82=0,,D83/D82*100)</f>
        <v>100</v>
      </c>
      <c r="E84" s="426"/>
      <c r="F84" s="426"/>
      <c r="G84" s="426"/>
      <c r="H84" s="426"/>
    </row>
    <row r="85" spans="1:8" ht="12.75">
      <c r="A85" s="55"/>
      <c r="B85" s="55"/>
      <c r="C85" s="55"/>
      <c r="D85" s="120"/>
      <c r="E85" s="119"/>
      <c r="F85" s="119"/>
      <c r="G85" s="119"/>
      <c r="H85" s="119"/>
    </row>
    <row r="86" spans="1:5" ht="12.75">
      <c r="A86" s="55" t="s">
        <v>1295</v>
      </c>
      <c r="B86" s="55" t="s">
        <v>1296</v>
      </c>
      <c r="C86" s="434" t="s">
        <v>1042</v>
      </c>
      <c r="D86" s="434"/>
      <c r="E86" s="434"/>
    </row>
    <row r="87" spans="1:8" ht="12.75">
      <c r="A87" s="434" t="s">
        <v>1298</v>
      </c>
      <c r="B87" s="434"/>
      <c r="C87" s="434"/>
      <c r="D87" s="394">
        <v>220</v>
      </c>
      <c r="E87" s="399"/>
      <c r="F87" s="399"/>
      <c r="G87" s="399"/>
      <c r="H87" s="399"/>
    </row>
    <row r="88" spans="1:8" ht="12.75">
      <c r="A88" s="434" t="s">
        <v>1299</v>
      </c>
      <c r="B88" s="434"/>
      <c r="C88" s="434"/>
      <c r="D88" s="394">
        <v>250</v>
      </c>
      <c r="E88" s="399"/>
      <c r="F88" s="399"/>
      <c r="G88" s="399"/>
      <c r="H88" s="399"/>
    </row>
    <row r="89" spans="1:8" ht="12.75">
      <c r="A89" s="434" t="s">
        <v>1416</v>
      </c>
      <c r="B89" s="434"/>
      <c r="C89" s="434"/>
      <c r="D89" s="395">
        <f>IF(D87=0,,D88/D87*100)</f>
        <v>113.63636363636364</v>
      </c>
      <c r="E89" s="426"/>
      <c r="F89" s="426"/>
      <c r="G89" s="426"/>
      <c r="H89" s="426"/>
    </row>
    <row r="90" spans="1:5" ht="12.75">
      <c r="A90" s="56"/>
      <c r="B90" s="56"/>
      <c r="C90" s="56"/>
      <c r="D90" s="56"/>
      <c r="E90" s="56"/>
    </row>
    <row r="92" spans="1:8" ht="12.75">
      <c r="A92" s="382" t="s">
        <v>1414</v>
      </c>
      <c r="B92" s="382"/>
      <c r="C92" s="382"/>
      <c r="D92" s="382"/>
      <c r="E92" s="382"/>
      <c r="F92" s="382"/>
      <c r="G92" s="382"/>
      <c r="H92" s="81"/>
    </row>
    <row r="93" spans="1:8" ht="12.75">
      <c r="A93" s="384" t="s">
        <v>114</v>
      </c>
      <c r="B93" s="385"/>
      <c r="C93" s="385"/>
      <c r="D93" s="385"/>
      <c r="E93" s="385"/>
      <c r="F93" s="385"/>
      <c r="G93" s="385"/>
      <c r="H93" s="424"/>
    </row>
    <row r="94" spans="1:8" ht="12.75">
      <c r="A94" s="385"/>
      <c r="B94" s="385"/>
      <c r="C94" s="385"/>
      <c r="D94" s="385"/>
      <c r="E94" s="385"/>
      <c r="F94" s="385"/>
      <c r="G94" s="385"/>
      <c r="H94" s="424"/>
    </row>
    <row r="95" spans="1:8" ht="12.75">
      <c r="A95" s="385"/>
      <c r="B95" s="385"/>
      <c r="C95" s="385"/>
      <c r="D95" s="385"/>
      <c r="E95" s="385"/>
      <c r="F95" s="385"/>
      <c r="G95" s="385"/>
      <c r="H95" s="424"/>
    </row>
    <row r="97" spans="1:5" ht="12.75">
      <c r="A97" s="434" t="s">
        <v>1428</v>
      </c>
      <c r="B97" s="434"/>
      <c r="C97" s="434" t="s">
        <v>1036</v>
      </c>
      <c r="D97" s="434"/>
      <c r="E97" s="434"/>
    </row>
    <row r="98" spans="1:5" ht="12.75">
      <c r="A98" s="55" t="s">
        <v>1293</v>
      </c>
      <c r="B98" s="55"/>
      <c r="C98" s="434" t="s">
        <v>1691</v>
      </c>
      <c r="D98" s="434"/>
      <c r="E98" s="434"/>
    </row>
    <row r="99" spans="1:5" ht="12.75">
      <c r="A99" s="434" t="s">
        <v>1294</v>
      </c>
      <c r="B99" s="434"/>
      <c r="C99" s="434" t="s">
        <v>1236</v>
      </c>
      <c r="D99" s="434"/>
      <c r="E99" s="434"/>
    </row>
    <row r="100" spans="1:5" ht="12.75">
      <c r="A100" s="55" t="s">
        <v>1295</v>
      </c>
      <c r="B100" s="57" t="s">
        <v>1296</v>
      </c>
      <c r="C100" s="434" t="s">
        <v>1042</v>
      </c>
      <c r="D100" s="434"/>
      <c r="E100" s="434"/>
    </row>
    <row r="101" spans="1:8" ht="12.75">
      <c r="A101" s="437" t="s">
        <v>1297</v>
      </c>
      <c r="B101" s="437"/>
      <c r="C101" s="437"/>
      <c r="D101" s="398" t="s">
        <v>987</v>
      </c>
      <c r="E101" s="398"/>
      <c r="F101" s="398"/>
      <c r="G101" s="398"/>
      <c r="H101" s="398"/>
    </row>
    <row r="102" spans="1:8" ht="12.75">
      <c r="A102" s="434" t="s">
        <v>1298</v>
      </c>
      <c r="B102" s="434"/>
      <c r="C102" s="434"/>
      <c r="D102" s="394">
        <v>220</v>
      </c>
      <c r="E102" s="399"/>
      <c r="F102" s="399"/>
      <c r="G102" s="399"/>
      <c r="H102" s="399"/>
    </row>
    <row r="103" spans="1:8" ht="12.75">
      <c r="A103" s="434" t="s">
        <v>1299</v>
      </c>
      <c r="B103" s="434"/>
      <c r="C103" s="434"/>
      <c r="D103" s="394">
        <v>250</v>
      </c>
      <c r="E103" s="399"/>
      <c r="F103" s="399"/>
      <c r="G103" s="399"/>
      <c r="H103" s="399"/>
    </row>
    <row r="104" spans="1:8" ht="12.75">
      <c r="A104" s="434" t="s">
        <v>1416</v>
      </c>
      <c r="B104" s="434"/>
      <c r="C104" s="434"/>
      <c r="D104" s="395">
        <f>IF(D102=0,,D103/D102*100)</f>
        <v>113.63636363636364</v>
      </c>
      <c r="E104" s="426"/>
      <c r="F104" s="426"/>
      <c r="G104" s="426"/>
      <c r="H104" s="426"/>
    </row>
    <row r="105" spans="1:5" ht="11.25" customHeight="1">
      <c r="A105" s="56"/>
      <c r="B105" s="56"/>
      <c r="C105" s="56"/>
      <c r="D105" s="56"/>
      <c r="E105" s="56"/>
    </row>
    <row r="106" spans="1:5" ht="12.75">
      <c r="A106" s="55" t="s">
        <v>1295</v>
      </c>
      <c r="B106" s="57" t="s">
        <v>1296</v>
      </c>
      <c r="C106" s="434" t="s">
        <v>1043</v>
      </c>
      <c r="D106" s="434"/>
      <c r="E106" s="434"/>
    </row>
    <row r="107" spans="1:8" ht="12.75">
      <c r="A107" s="434" t="s">
        <v>1298</v>
      </c>
      <c r="B107" s="434"/>
      <c r="C107" s="434"/>
      <c r="D107" s="394">
        <v>0</v>
      </c>
      <c r="E107" s="399"/>
      <c r="F107" s="399"/>
      <c r="G107" s="399"/>
      <c r="H107" s="399"/>
    </row>
    <row r="108" spans="1:8" ht="11.25" customHeight="1">
      <c r="A108" s="434" t="s">
        <v>1299</v>
      </c>
      <c r="B108" s="434"/>
      <c r="C108" s="434"/>
      <c r="D108" s="394">
        <v>1</v>
      </c>
      <c r="E108" s="399"/>
      <c r="F108" s="399"/>
      <c r="G108" s="399"/>
      <c r="H108" s="399"/>
    </row>
    <row r="109" spans="1:8" ht="12.75">
      <c r="A109" s="434" t="s">
        <v>1416</v>
      </c>
      <c r="B109" s="434"/>
      <c r="C109" s="434"/>
      <c r="D109" s="395">
        <f>IF(D107=0,,D108/D107*100)</f>
        <v>0</v>
      </c>
      <c r="E109" s="426"/>
      <c r="F109" s="426"/>
      <c r="G109" s="426"/>
      <c r="H109" s="426"/>
    </row>
    <row r="110" ht="11.25" customHeight="1"/>
    <row r="111" spans="1:8" ht="12.75">
      <c r="A111" s="382" t="s">
        <v>1414</v>
      </c>
      <c r="B111" s="382"/>
      <c r="C111" s="382"/>
      <c r="D111" s="382"/>
      <c r="E111" s="382"/>
      <c r="F111" s="382"/>
      <c r="G111" s="382"/>
      <c r="H111" s="81"/>
    </row>
    <row r="112" spans="1:8" ht="12.75">
      <c r="A112" s="384" t="s">
        <v>115</v>
      </c>
      <c r="B112" s="385"/>
      <c r="C112" s="385"/>
      <c r="D112" s="385"/>
      <c r="E112" s="385"/>
      <c r="F112" s="385"/>
      <c r="G112" s="385"/>
      <c r="H112" s="424"/>
    </row>
    <row r="113" spans="1:8" ht="12.75">
      <c r="A113" s="385"/>
      <c r="B113" s="385"/>
      <c r="C113" s="385"/>
      <c r="D113" s="385"/>
      <c r="E113" s="385"/>
      <c r="F113" s="385"/>
      <c r="G113" s="385"/>
      <c r="H113" s="424"/>
    </row>
    <row r="114" spans="1:8" ht="11.25" customHeight="1">
      <c r="A114" s="385"/>
      <c r="B114" s="385"/>
      <c r="C114" s="385"/>
      <c r="D114" s="385"/>
      <c r="E114" s="385"/>
      <c r="F114" s="385"/>
      <c r="G114" s="385"/>
      <c r="H114" s="424"/>
    </row>
  </sheetData>
  <sheetProtection/>
  <mergeCells count="68">
    <mergeCell ref="A111:G111"/>
    <mergeCell ref="A112:H114"/>
    <mergeCell ref="D101:H101"/>
    <mergeCell ref="D102:H102"/>
    <mergeCell ref="D103:H103"/>
    <mergeCell ref="D104:H104"/>
    <mergeCell ref="D109:H109"/>
    <mergeCell ref="C106:E106"/>
    <mergeCell ref="A107:C107"/>
    <mergeCell ref="D107:H107"/>
    <mergeCell ref="C100:E100"/>
    <mergeCell ref="D108:H108"/>
    <mergeCell ref="A108:C108"/>
    <mergeCell ref="A109:C109"/>
    <mergeCell ref="A101:C101"/>
    <mergeCell ref="A102:C102"/>
    <mergeCell ref="A103:C103"/>
    <mergeCell ref="A104:C104"/>
    <mergeCell ref="A92:G92"/>
    <mergeCell ref="A93:H95"/>
    <mergeCell ref="A97:B97"/>
    <mergeCell ref="C97:E97"/>
    <mergeCell ref="C98:E98"/>
    <mergeCell ref="A99:B99"/>
    <mergeCell ref="C99:E99"/>
    <mergeCell ref="A88:C88"/>
    <mergeCell ref="A89:C89"/>
    <mergeCell ref="D77:H77"/>
    <mergeCell ref="D78:H78"/>
    <mergeCell ref="D79:H79"/>
    <mergeCell ref="D87:H87"/>
    <mergeCell ref="D88:H88"/>
    <mergeCell ref="D89:H89"/>
    <mergeCell ref="A84:C84"/>
    <mergeCell ref="C86:E86"/>
    <mergeCell ref="C81:E81"/>
    <mergeCell ref="D84:H84"/>
    <mergeCell ref="A87:C87"/>
    <mergeCell ref="A82:C82"/>
    <mergeCell ref="A83:C83"/>
    <mergeCell ref="D82:H82"/>
    <mergeCell ref="D83:H83"/>
    <mergeCell ref="C75:E75"/>
    <mergeCell ref="A76:C76"/>
    <mergeCell ref="D76:H76"/>
    <mergeCell ref="A77:C77"/>
    <mergeCell ref="A78:C78"/>
    <mergeCell ref="A79:C79"/>
    <mergeCell ref="A66:G66"/>
    <mergeCell ref="A67:H69"/>
    <mergeCell ref="A72:B72"/>
    <mergeCell ref="C72:E72"/>
    <mergeCell ref="C73:E73"/>
    <mergeCell ref="A74:B74"/>
    <mergeCell ref="C74:E74"/>
    <mergeCell ref="B52:B54"/>
    <mergeCell ref="C52:C54"/>
    <mergeCell ref="D52:D54"/>
    <mergeCell ref="B55:B57"/>
    <mergeCell ref="C55:C57"/>
    <mergeCell ref="D55:D57"/>
    <mergeCell ref="A5:C8"/>
    <mergeCell ref="A22:H22"/>
    <mergeCell ref="A23:H24"/>
    <mergeCell ref="A45:H45"/>
    <mergeCell ref="A46:H47"/>
    <mergeCell ref="A50:D50"/>
    <mergeCell ref="E50:H5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352"/>
  <sheetViews>
    <sheetView zoomScalePageLayoutView="0" workbookViewId="0" topLeftCell="A154">
      <selection activeCell="E183" sqref="E183:E184"/>
    </sheetView>
  </sheetViews>
  <sheetFormatPr defaultColWidth="9.140625" defaultRowHeight="12.75"/>
  <cols>
    <col min="1" max="2" width="7.57421875" style="0" customWidth="1"/>
    <col min="4" max="4" width="19.140625" style="0" customWidth="1"/>
    <col min="5" max="7" width="10.28125" style="0" customWidth="1"/>
    <col min="8" max="8" width="10.28125" style="227" customWidth="1"/>
    <col min="9" max="9" width="4.28125" style="1" customWidth="1"/>
    <col min="10" max="17" width="9.140625" style="1" customWidth="1"/>
  </cols>
  <sheetData>
    <row r="2" ht="12.75">
      <c r="A2" s="130" t="s">
        <v>1557</v>
      </c>
    </row>
    <row r="4" spans="1:7" ht="18.7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8.75" customHeight="1">
      <c r="A5" s="415" t="s">
        <v>1044</v>
      </c>
      <c r="B5" s="416"/>
      <c r="C5" s="417"/>
      <c r="D5" s="48" t="s">
        <v>1417</v>
      </c>
      <c r="E5" s="215">
        <f>SUM(E6:E8)</f>
        <v>647209</v>
      </c>
      <c r="F5" s="215">
        <f>SUM(F6:F8)</f>
        <v>699553.58</v>
      </c>
      <c r="G5" s="155">
        <f>SUM(H194)</f>
        <v>108.08773981820401</v>
      </c>
    </row>
    <row r="6" spans="1:7" ht="18.75" customHeight="1">
      <c r="A6" s="418"/>
      <c r="B6" s="419"/>
      <c r="C6" s="420"/>
      <c r="D6" s="69" t="s">
        <v>1284</v>
      </c>
      <c r="E6" s="87">
        <f>SUM(E192)</f>
        <v>642209</v>
      </c>
      <c r="F6" s="87">
        <f>SUM(E193)</f>
        <v>699553.58</v>
      </c>
      <c r="G6" s="88">
        <f>SUM(E194)</f>
        <v>108.92927068913703</v>
      </c>
    </row>
    <row r="7" spans="1:7" ht="18.75" customHeight="1">
      <c r="A7" s="418"/>
      <c r="B7" s="419"/>
      <c r="C7" s="420"/>
      <c r="D7" s="69" t="s">
        <v>1285</v>
      </c>
      <c r="E7" s="87">
        <f>SUM(F192)</f>
        <v>5000</v>
      </c>
      <c r="F7" s="87">
        <f>SUM(F193)</f>
        <v>0</v>
      </c>
      <c r="G7" s="88">
        <f>SUM(F194)</f>
        <v>0</v>
      </c>
    </row>
    <row r="8" spans="1:7" ht="18.75" customHeight="1">
      <c r="A8" s="421"/>
      <c r="B8" s="422"/>
      <c r="C8" s="423"/>
      <c r="D8" s="69" t="s">
        <v>1420</v>
      </c>
      <c r="E8" s="87">
        <f>SUM(G192)</f>
        <v>0</v>
      </c>
      <c r="F8" s="87">
        <f>SUM(G193)</f>
        <v>0</v>
      </c>
      <c r="G8" s="88">
        <f>SUM(G194)</f>
        <v>0</v>
      </c>
    </row>
    <row r="11" spans="1:17" s="142" customFormat="1" ht="19.5" customHeight="1">
      <c r="A11" s="135" t="s">
        <v>1557</v>
      </c>
      <c r="B11" s="136"/>
      <c r="C11" s="137"/>
      <c r="D11" s="138"/>
      <c r="E11" s="139">
        <f>SUM(E22,E46,E77,E97,E120,E139,E149,E159)</f>
        <v>647209</v>
      </c>
      <c r="F11" s="139">
        <f>SUM(F22,F46,F77,F97,F120,F139,F149,F159)</f>
        <v>699553.58</v>
      </c>
      <c r="G11" s="139">
        <f>SUM(G22,G46,G77,G97,G120,G139,G149,G159)</f>
        <v>662774</v>
      </c>
      <c r="H11" s="139">
        <f>IF(E11=0,,F11/E11*100)</f>
        <v>108.08773981820401</v>
      </c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42" customFormat="1" ht="19.5" customHeight="1">
      <c r="A12" s="18" t="s">
        <v>859</v>
      </c>
      <c r="B12" s="62" t="s">
        <v>1558</v>
      </c>
      <c r="C12" s="27" t="s">
        <v>1428</v>
      </c>
      <c r="D12" s="19" t="s">
        <v>1046</v>
      </c>
      <c r="E12" s="40" t="s">
        <v>1415</v>
      </c>
      <c r="F12" s="40" t="s">
        <v>983</v>
      </c>
      <c r="G12" s="40" t="s">
        <v>984</v>
      </c>
      <c r="H12" s="228" t="s">
        <v>1416</v>
      </c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42" customFormat="1" ht="19.5" customHeight="1">
      <c r="A13" s="76" t="s">
        <v>1421</v>
      </c>
      <c r="B13" s="77" t="s">
        <v>1422</v>
      </c>
      <c r="C13" s="78" t="s">
        <v>1423</v>
      </c>
      <c r="D13" s="79" t="s">
        <v>1413</v>
      </c>
      <c r="E13" s="80"/>
      <c r="F13" s="80"/>
      <c r="G13" s="80"/>
      <c r="H13" s="229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42" customFormat="1" ht="19.5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SUM(E15:E21)</f>
        <v>0</v>
      </c>
      <c r="F14" s="63">
        <f>SUM(F15:F21)</f>
        <v>0</v>
      </c>
      <c r="G14" s="63">
        <f>SUM(G15:G21)</f>
        <v>0</v>
      </c>
      <c r="H14" s="63">
        <f aca="true" t="shared" si="0" ref="H14:H22">IF(E14=0,,F14/E14*100)</f>
        <v>0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s="142" customFormat="1" ht="19.5" customHeight="1">
      <c r="A15" s="68">
        <v>61</v>
      </c>
      <c r="B15" s="73" t="s">
        <v>1559</v>
      </c>
      <c r="C15" s="32" t="s">
        <v>1639</v>
      </c>
      <c r="D15" s="69" t="s">
        <v>242</v>
      </c>
      <c r="E15" s="34">
        <v>0</v>
      </c>
      <c r="F15" s="34">
        <v>0</v>
      </c>
      <c r="G15" s="34">
        <v>0</v>
      </c>
      <c r="H15" s="34">
        <f t="shared" si="0"/>
        <v>0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 s="142" customFormat="1" ht="19.5" customHeight="1">
      <c r="A16" s="68">
        <v>62</v>
      </c>
      <c r="B16" s="73" t="s">
        <v>1560</v>
      </c>
      <c r="C16" s="32" t="s">
        <v>1639</v>
      </c>
      <c r="D16" s="69" t="s">
        <v>1280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s="142" customFormat="1" ht="19.5" customHeight="1">
      <c r="A17" s="32">
        <v>633</v>
      </c>
      <c r="B17" s="73" t="s">
        <v>1561</v>
      </c>
      <c r="C17" s="32" t="s">
        <v>1639</v>
      </c>
      <c r="D17" s="33" t="s">
        <v>1315</v>
      </c>
      <c r="E17" s="34">
        <v>0</v>
      </c>
      <c r="F17" s="34">
        <v>0</v>
      </c>
      <c r="G17" s="34">
        <v>0</v>
      </c>
      <c r="H17" s="34">
        <f t="shared" si="0"/>
        <v>0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s="142" customFormat="1" ht="19.5" customHeight="1">
      <c r="A18" s="32">
        <v>634</v>
      </c>
      <c r="B18" s="73" t="s">
        <v>1562</v>
      </c>
      <c r="C18" s="32" t="s">
        <v>1639</v>
      </c>
      <c r="D18" s="33" t="s">
        <v>1316</v>
      </c>
      <c r="E18" s="34">
        <v>0</v>
      </c>
      <c r="F18" s="34">
        <v>0</v>
      </c>
      <c r="G18" s="34">
        <v>0</v>
      </c>
      <c r="H18" s="34">
        <f t="shared" si="0"/>
        <v>0</v>
      </c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s="142" customFormat="1" ht="19.5" customHeight="1">
      <c r="A19" s="32">
        <v>637</v>
      </c>
      <c r="B19" s="73" t="s">
        <v>1563</v>
      </c>
      <c r="C19" s="32" t="s">
        <v>1639</v>
      </c>
      <c r="D19" s="33" t="s">
        <v>144</v>
      </c>
      <c r="E19" s="34">
        <v>0</v>
      </c>
      <c r="F19" s="34">
        <v>0</v>
      </c>
      <c r="G19" s="34">
        <v>0</v>
      </c>
      <c r="H19" s="34">
        <f t="shared" si="0"/>
        <v>0</v>
      </c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s="142" customFormat="1" ht="19.5" customHeight="1">
      <c r="A20" s="32">
        <v>637</v>
      </c>
      <c r="B20" s="73" t="s">
        <v>1564</v>
      </c>
      <c r="C20" s="32" t="s">
        <v>1639</v>
      </c>
      <c r="D20" s="33" t="s">
        <v>1701</v>
      </c>
      <c r="E20" s="34">
        <v>0</v>
      </c>
      <c r="F20" s="34">
        <v>0</v>
      </c>
      <c r="G20" s="34">
        <v>0</v>
      </c>
      <c r="H20" s="34">
        <f t="shared" si="0"/>
        <v>0</v>
      </c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s="142" customFormat="1" ht="19.5" customHeight="1">
      <c r="A21" s="32">
        <v>641</v>
      </c>
      <c r="B21" s="73" t="s">
        <v>1128</v>
      </c>
      <c r="C21" s="32" t="s">
        <v>1639</v>
      </c>
      <c r="D21" s="70" t="s">
        <v>1032</v>
      </c>
      <c r="E21" s="34">
        <v>0</v>
      </c>
      <c r="F21" s="34">
        <v>0</v>
      </c>
      <c r="G21" s="34">
        <v>0</v>
      </c>
      <c r="H21" s="34">
        <f t="shared" si="0"/>
        <v>0</v>
      </c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s="142" customFormat="1" ht="19.5" customHeight="1">
      <c r="A22" s="24"/>
      <c r="B22" s="72"/>
      <c r="C22" s="23" t="s">
        <v>1639</v>
      </c>
      <c r="D22" s="24" t="s">
        <v>1417</v>
      </c>
      <c r="E22" s="31">
        <f>SUM(E14)</f>
        <v>0</v>
      </c>
      <c r="F22" s="31">
        <f>SUM(F14)</f>
        <v>0</v>
      </c>
      <c r="G22" s="31">
        <f>SUM(G14)</f>
        <v>0</v>
      </c>
      <c r="H22" s="31">
        <f t="shared" si="0"/>
        <v>0</v>
      </c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s="142" customFormat="1" ht="8.25">
      <c r="A23" s="145"/>
      <c r="B23" s="146"/>
      <c r="C23" s="147"/>
      <c r="D23" s="148"/>
      <c r="E23" s="145"/>
      <c r="F23" s="145"/>
      <c r="G23" s="145"/>
      <c r="H23" s="182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s="142" customFormat="1" ht="8.25">
      <c r="A24" s="382" t="s">
        <v>1692</v>
      </c>
      <c r="B24" s="382"/>
      <c r="C24" s="382"/>
      <c r="D24" s="382"/>
      <c r="E24" s="382"/>
      <c r="F24" s="382"/>
      <c r="G24" s="382"/>
      <c r="H24" s="383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s="142" customFormat="1" ht="19.5" customHeight="1">
      <c r="A25" s="384" t="s">
        <v>1349</v>
      </c>
      <c r="B25" s="385"/>
      <c r="C25" s="385"/>
      <c r="D25" s="385"/>
      <c r="E25" s="385"/>
      <c r="F25" s="385"/>
      <c r="G25" s="385"/>
      <c r="H25" s="385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s="142" customFormat="1" ht="19.5" customHeight="1">
      <c r="A26" s="385"/>
      <c r="B26" s="385"/>
      <c r="C26" s="385"/>
      <c r="D26" s="385"/>
      <c r="E26" s="385"/>
      <c r="F26" s="385"/>
      <c r="G26" s="385"/>
      <c r="H26" s="385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s="142" customFormat="1" ht="8.25">
      <c r="A27" s="145"/>
      <c r="B27" s="146"/>
      <c r="C27" s="147"/>
      <c r="D27" s="148"/>
      <c r="E27" s="145"/>
      <c r="F27" s="145"/>
      <c r="G27" s="145"/>
      <c r="H27" s="182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s="142" customFormat="1" ht="19.5" customHeight="1">
      <c r="A28" s="18" t="s">
        <v>1206</v>
      </c>
      <c r="B28" s="62" t="s">
        <v>1129</v>
      </c>
      <c r="C28" s="27" t="s">
        <v>1428</v>
      </c>
      <c r="D28" s="19" t="s">
        <v>858</v>
      </c>
      <c r="E28" s="40" t="s">
        <v>1415</v>
      </c>
      <c r="F28" s="40" t="s">
        <v>983</v>
      </c>
      <c r="G28" s="40" t="s">
        <v>984</v>
      </c>
      <c r="H28" s="228" t="s">
        <v>1416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142" customFormat="1" ht="19.5" customHeight="1">
      <c r="A29" s="76" t="s">
        <v>1421</v>
      </c>
      <c r="B29" s="77" t="s">
        <v>1422</v>
      </c>
      <c r="C29" s="78" t="s">
        <v>1423</v>
      </c>
      <c r="D29" s="79" t="s">
        <v>1413</v>
      </c>
      <c r="E29" s="80"/>
      <c r="F29" s="80"/>
      <c r="G29" s="80"/>
      <c r="H29" s="229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s="142" customFormat="1" ht="19.5" customHeight="1">
      <c r="A30" s="47" t="s">
        <v>1424</v>
      </c>
      <c r="B30" s="47" t="s">
        <v>1425</v>
      </c>
      <c r="C30" s="25" t="s">
        <v>1426</v>
      </c>
      <c r="D30" s="143" t="s">
        <v>1427</v>
      </c>
      <c r="E30" s="63">
        <f>SUM(E31:E37)</f>
        <v>5000</v>
      </c>
      <c r="F30" s="63">
        <f>SUM(F31:F37)</f>
        <v>0</v>
      </c>
      <c r="G30" s="63">
        <f>SUM(G31:G37)</f>
        <v>0</v>
      </c>
      <c r="H30" s="63">
        <f aca="true" t="shared" si="1" ref="H30:H36">IF(E30=0,,F30/E30*100)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s="142" customFormat="1" ht="19.5" customHeight="1">
      <c r="A31" s="68">
        <v>600</v>
      </c>
      <c r="B31" s="73" t="s">
        <v>1131</v>
      </c>
      <c r="C31" s="32" t="s">
        <v>859</v>
      </c>
      <c r="D31" s="33" t="s">
        <v>1933</v>
      </c>
      <c r="E31" s="45"/>
      <c r="F31" s="34"/>
      <c r="G31" s="34"/>
      <c r="H31" s="34">
        <f t="shared" si="1"/>
        <v>0</v>
      </c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s="142" customFormat="1" ht="19.5" customHeight="1">
      <c r="A32" s="68">
        <v>600</v>
      </c>
      <c r="B32" s="73" t="s">
        <v>1132</v>
      </c>
      <c r="C32" s="32" t="s">
        <v>859</v>
      </c>
      <c r="D32" s="33" t="s">
        <v>1857</v>
      </c>
      <c r="E32" s="34"/>
      <c r="F32" s="34"/>
      <c r="G32" s="34"/>
      <c r="H32" s="34">
        <f t="shared" si="1"/>
        <v>0</v>
      </c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s="142" customFormat="1" ht="19.5" customHeight="1">
      <c r="A33" s="32">
        <v>600</v>
      </c>
      <c r="B33" s="73" t="s">
        <v>1133</v>
      </c>
      <c r="C33" s="32" t="s">
        <v>1997</v>
      </c>
      <c r="D33" s="33" t="s">
        <v>1504</v>
      </c>
      <c r="E33" s="45"/>
      <c r="F33" s="34"/>
      <c r="G33" s="34"/>
      <c r="H33" s="34">
        <f t="shared" si="1"/>
        <v>0</v>
      </c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s="142" customFormat="1" ht="19.5" customHeight="1">
      <c r="A34" s="32">
        <v>640</v>
      </c>
      <c r="B34" s="73" t="s">
        <v>1053</v>
      </c>
      <c r="C34" s="32" t="s">
        <v>859</v>
      </c>
      <c r="D34" s="33" t="s">
        <v>1858</v>
      </c>
      <c r="E34" s="45"/>
      <c r="F34" s="34"/>
      <c r="G34" s="34"/>
      <c r="H34" s="34">
        <f t="shared" si="1"/>
        <v>0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142" customFormat="1" ht="19.5" customHeight="1">
      <c r="A35" s="149">
        <v>700</v>
      </c>
      <c r="B35" s="73" t="s">
        <v>1859</v>
      </c>
      <c r="C35" s="32" t="s">
        <v>1639</v>
      </c>
      <c r="D35" s="33" t="s">
        <v>720</v>
      </c>
      <c r="E35" s="34">
        <v>5000</v>
      </c>
      <c r="F35" s="34">
        <v>0</v>
      </c>
      <c r="G35" s="34">
        <v>0</v>
      </c>
      <c r="H35" s="34">
        <f t="shared" si="1"/>
        <v>0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s="142" customFormat="1" ht="19.5" customHeight="1">
      <c r="A36" s="32">
        <v>721</v>
      </c>
      <c r="B36" s="73" t="s">
        <v>1860</v>
      </c>
      <c r="C36" s="32" t="s">
        <v>1639</v>
      </c>
      <c r="D36" s="33" t="s">
        <v>488</v>
      </c>
      <c r="E36" s="34"/>
      <c r="F36" s="34"/>
      <c r="G36" s="34"/>
      <c r="H36" s="34">
        <f t="shared" si="1"/>
        <v>0</v>
      </c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s="142" customFormat="1" ht="19.5" customHeight="1">
      <c r="A37" s="32"/>
      <c r="B37" s="73" t="s">
        <v>1861</v>
      </c>
      <c r="C37" s="32" t="s">
        <v>1639</v>
      </c>
      <c r="D37" s="33"/>
      <c r="E37" s="34"/>
      <c r="F37" s="34"/>
      <c r="G37" s="34"/>
      <c r="H37" s="34">
        <f aca="true" t="shared" si="2" ref="H37:H45">IF(E37=0,,F37/E37*100)</f>
        <v>0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s="142" customFormat="1" ht="19.5" customHeight="1">
      <c r="A38" s="47" t="s">
        <v>1084</v>
      </c>
      <c r="B38" s="47" t="s">
        <v>1085</v>
      </c>
      <c r="C38" s="25" t="s">
        <v>1426</v>
      </c>
      <c r="D38" s="17" t="s">
        <v>1704</v>
      </c>
      <c r="E38" s="26">
        <f>SUM(E39:E42)</f>
        <v>369968</v>
      </c>
      <c r="F38" s="26">
        <f>SUM(F39:F42)</f>
        <v>371173.76</v>
      </c>
      <c r="G38" s="26">
        <f>SUM(G39:G42)</f>
        <v>369968</v>
      </c>
      <c r="H38" s="26">
        <f t="shared" si="2"/>
        <v>100.32590926782856</v>
      </c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s="142" customFormat="1" ht="19.5" customHeight="1">
      <c r="A39" s="141">
        <v>600</v>
      </c>
      <c r="B39" s="73" t="s">
        <v>489</v>
      </c>
      <c r="C39" s="32" t="s">
        <v>1175</v>
      </c>
      <c r="D39" s="33" t="s">
        <v>1504</v>
      </c>
      <c r="E39" s="67">
        <v>50000</v>
      </c>
      <c r="F39" s="67">
        <v>51205.76</v>
      </c>
      <c r="G39" s="34">
        <v>50000</v>
      </c>
      <c r="H39" s="34">
        <f t="shared" si="2"/>
        <v>102.41152</v>
      </c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s="142" customFormat="1" ht="19.5" customHeight="1">
      <c r="A40" s="141">
        <v>641</v>
      </c>
      <c r="B40" s="73" t="s">
        <v>145</v>
      </c>
      <c r="C40" s="32" t="s">
        <v>1639</v>
      </c>
      <c r="D40" s="33" t="s">
        <v>719</v>
      </c>
      <c r="E40" s="67">
        <v>319968</v>
      </c>
      <c r="F40" s="67">
        <v>319968</v>
      </c>
      <c r="G40" s="34">
        <v>319968</v>
      </c>
      <c r="H40" s="34">
        <f t="shared" si="2"/>
        <v>100</v>
      </c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s="142" customFormat="1" ht="19.5" customHeight="1">
      <c r="A41" s="141"/>
      <c r="B41" s="73" t="s">
        <v>145</v>
      </c>
      <c r="C41" s="32" t="s">
        <v>1639</v>
      </c>
      <c r="D41" s="33"/>
      <c r="E41" s="133"/>
      <c r="F41" s="67"/>
      <c r="G41" s="34"/>
      <c r="H41" s="34">
        <f t="shared" si="2"/>
        <v>0</v>
      </c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s="142" customFormat="1" ht="19.5" customHeight="1">
      <c r="A42" s="141"/>
      <c r="B42" s="73" t="s">
        <v>145</v>
      </c>
      <c r="C42" s="32" t="s">
        <v>1639</v>
      </c>
      <c r="D42" s="33"/>
      <c r="E42" s="34"/>
      <c r="F42" s="34"/>
      <c r="G42" s="34"/>
      <c r="H42" s="34">
        <f t="shared" si="2"/>
        <v>0</v>
      </c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s="142" customFormat="1" ht="19.5" customHeight="1">
      <c r="A43" s="47" t="s">
        <v>1092</v>
      </c>
      <c r="B43" s="47" t="s">
        <v>1093</v>
      </c>
      <c r="C43" s="25" t="s">
        <v>1426</v>
      </c>
      <c r="D43" s="17" t="s">
        <v>1094</v>
      </c>
      <c r="E43" s="26">
        <f>SUM(E44:E45)</f>
        <v>0</v>
      </c>
      <c r="F43" s="26">
        <f>SUM(F44:F45)</f>
        <v>0</v>
      </c>
      <c r="G43" s="26">
        <f>SUM(G44:G45)</f>
        <v>0</v>
      </c>
      <c r="H43" s="26">
        <f t="shared" si="2"/>
        <v>0</v>
      </c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s="142" customFormat="1" ht="19.5" customHeight="1">
      <c r="A44" s="141">
        <v>600</v>
      </c>
      <c r="B44" s="73" t="s">
        <v>489</v>
      </c>
      <c r="C44" s="32" t="s">
        <v>1175</v>
      </c>
      <c r="D44" s="33" t="s">
        <v>1857</v>
      </c>
      <c r="E44" s="67"/>
      <c r="F44" s="34"/>
      <c r="G44" s="34"/>
      <c r="H44" s="34">
        <f t="shared" si="2"/>
        <v>0</v>
      </c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s="142" customFormat="1" ht="19.5" customHeight="1">
      <c r="A45" s="141">
        <v>642007</v>
      </c>
      <c r="B45" s="73" t="s">
        <v>145</v>
      </c>
      <c r="C45" s="32" t="s">
        <v>1639</v>
      </c>
      <c r="D45" s="33" t="s">
        <v>417</v>
      </c>
      <c r="E45" s="67"/>
      <c r="F45" s="34"/>
      <c r="G45" s="34"/>
      <c r="H45" s="34">
        <f t="shared" si="2"/>
        <v>0</v>
      </c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s="142" customFormat="1" ht="19.5" customHeight="1">
      <c r="A46" s="24"/>
      <c r="B46" s="72"/>
      <c r="C46" s="23" t="s">
        <v>1639</v>
      </c>
      <c r="D46" s="24" t="s">
        <v>1417</v>
      </c>
      <c r="E46" s="31">
        <f>SUM(E38,E30,E43)</f>
        <v>374968</v>
      </c>
      <c r="F46" s="31">
        <f>SUM(F38,F30,F43)</f>
        <v>371173.76</v>
      </c>
      <c r="G46" s="31">
        <f>SUM(G38,G30,G43)</f>
        <v>369968</v>
      </c>
      <c r="H46" s="31">
        <f>IF(E46=0,,F46/E46*100)</f>
        <v>98.98811631925925</v>
      </c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s="142" customFormat="1" ht="8.25">
      <c r="A47" s="145"/>
      <c r="B47" s="146"/>
      <c r="C47" s="147"/>
      <c r="D47" s="148"/>
      <c r="E47" s="145"/>
      <c r="F47" s="145"/>
      <c r="G47" s="145"/>
      <c r="H47" s="182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42" customFormat="1" ht="8.25">
      <c r="A48" s="382" t="s">
        <v>1692</v>
      </c>
      <c r="B48" s="382"/>
      <c r="C48" s="382"/>
      <c r="D48" s="382"/>
      <c r="E48" s="382"/>
      <c r="F48" s="382"/>
      <c r="G48" s="382"/>
      <c r="H48" s="383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s="142" customFormat="1" ht="19.5" customHeight="1">
      <c r="A49" s="384" t="s">
        <v>60</v>
      </c>
      <c r="B49" s="385"/>
      <c r="C49" s="385"/>
      <c r="D49" s="385"/>
      <c r="E49" s="385"/>
      <c r="F49" s="385"/>
      <c r="G49" s="385"/>
      <c r="H49" s="385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s="142" customFormat="1" ht="19.5" customHeight="1">
      <c r="A50" s="385"/>
      <c r="B50" s="385"/>
      <c r="C50" s="385"/>
      <c r="D50" s="385"/>
      <c r="E50" s="385"/>
      <c r="F50" s="385"/>
      <c r="G50" s="385"/>
      <c r="H50" s="385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s="142" customFormat="1" ht="8.25">
      <c r="A51" s="145"/>
      <c r="B51" s="146"/>
      <c r="C51" s="147"/>
      <c r="D51" s="148"/>
      <c r="E51" s="145"/>
      <c r="F51" s="145"/>
      <c r="G51" s="145"/>
      <c r="H51" s="182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s="142" customFormat="1" ht="19.5" customHeight="1">
      <c r="A52" s="18" t="s">
        <v>859</v>
      </c>
      <c r="B52" s="62" t="s">
        <v>1134</v>
      </c>
      <c r="C52" s="27" t="s">
        <v>1428</v>
      </c>
      <c r="D52" s="19" t="s">
        <v>1048</v>
      </c>
      <c r="E52" s="40" t="s">
        <v>1415</v>
      </c>
      <c r="F52" s="40" t="s">
        <v>983</v>
      </c>
      <c r="G52" s="40" t="s">
        <v>984</v>
      </c>
      <c r="H52" s="228" t="s">
        <v>1416</v>
      </c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s="142" customFormat="1" ht="19.5" customHeight="1">
      <c r="A53" s="76" t="s">
        <v>1421</v>
      </c>
      <c r="B53" s="77" t="s">
        <v>1422</v>
      </c>
      <c r="C53" s="78" t="s">
        <v>1423</v>
      </c>
      <c r="D53" s="79" t="s">
        <v>1413</v>
      </c>
      <c r="E53" s="80"/>
      <c r="F53" s="80"/>
      <c r="G53" s="80"/>
      <c r="H53" s="229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s="142" customFormat="1" ht="19.5" customHeight="1">
      <c r="A54" s="47" t="s">
        <v>1424</v>
      </c>
      <c r="B54" s="47" t="s">
        <v>1425</v>
      </c>
      <c r="C54" s="25" t="s">
        <v>1426</v>
      </c>
      <c r="D54" s="143" t="s">
        <v>1427</v>
      </c>
      <c r="E54" s="63">
        <f>SUM(E55:E62)</f>
        <v>254259</v>
      </c>
      <c r="F54" s="63">
        <f>SUM(F55:F62)</f>
        <v>280989</v>
      </c>
      <c r="G54" s="63">
        <f>SUM(G55:G62)</f>
        <v>274357</v>
      </c>
      <c r="H54" s="63">
        <f aca="true" t="shared" si="3" ref="H54:H77">IF(E54=0,,F54/E54*100)</f>
        <v>110.51290219815229</v>
      </c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s="142" customFormat="1" ht="19.5" customHeight="1">
      <c r="A55" s="68">
        <v>600</v>
      </c>
      <c r="B55" s="73" t="s">
        <v>1136</v>
      </c>
      <c r="C55" s="32" t="s">
        <v>1639</v>
      </c>
      <c r="D55" s="33" t="s">
        <v>717</v>
      </c>
      <c r="E55" s="67">
        <v>600</v>
      </c>
      <c r="F55" s="67">
        <v>360</v>
      </c>
      <c r="G55" s="67">
        <v>0</v>
      </c>
      <c r="H55" s="34">
        <f t="shared" si="3"/>
        <v>60</v>
      </c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s="142" customFormat="1" ht="19.5" customHeight="1">
      <c r="A56" s="68">
        <v>600</v>
      </c>
      <c r="B56" s="73" t="s">
        <v>1137</v>
      </c>
      <c r="C56" s="32" t="s">
        <v>1639</v>
      </c>
      <c r="D56" s="69" t="s">
        <v>718</v>
      </c>
      <c r="E56" s="45">
        <v>253659</v>
      </c>
      <c r="F56" s="67">
        <v>280629</v>
      </c>
      <c r="G56" s="67">
        <v>274357</v>
      </c>
      <c r="H56" s="34">
        <f t="shared" si="3"/>
        <v>110.6323844216054</v>
      </c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s="142" customFormat="1" ht="19.5" customHeight="1">
      <c r="A57" s="68">
        <v>700</v>
      </c>
      <c r="B57" s="73" t="s">
        <v>1138</v>
      </c>
      <c r="C57" s="32" t="s">
        <v>1639</v>
      </c>
      <c r="D57" s="69" t="s">
        <v>1934</v>
      </c>
      <c r="E57" s="45"/>
      <c r="F57" s="67"/>
      <c r="G57" s="67"/>
      <c r="H57" s="34">
        <f t="shared" si="3"/>
        <v>0</v>
      </c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s="142" customFormat="1" ht="19.5" customHeight="1">
      <c r="A58" s="68">
        <v>700</v>
      </c>
      <c r="B58" s="73" t="s">
        <v>1139</v>
      </c>
      <c r="C58" s="32" t="s">
        <v>1639</v>
      </c>
      <c r="D58" s="33" t="s">
        <v>1935</v>
      </c>
      <c r="E58" s="45"/>
      <c r="F58" s="67"/>
      <c r="G58" s="67"/>
      <c r="H58" s="34">
        <f t="shared" si="3"/>
        <v>0</v>
      </c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s="142" customFormat="1" ht="19.5" customHeight="1">
      <c r="A59" s="68">
        <v>700</v>
      </c>
      <c r="B59" s="73" t="s">
        <v>1430</v>
      </c>
      <c r="C59" s="32" t="s">
        <v>1639</v>
      </c>
      <c r="D59" s="33" t="s">
        <v>1936</v>
      </c>
      <c r="E59" s="45"/>
      <c r="F59" s="67"/>
      <c r="G59" s="67"/>
      <c r="H59" s="34">
        <f t="shared" si="3"/>
        <v>0</v>
      </c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s="142" customFormat="1" ht="19.5" customHeight="1">
      <c r="A60" s="68"/>
      <c r="B60" s="73" t="s">
        <v>1431</v>
      </c>
      <c r="C60" s="32" t="s">
        <v>1639</v>
      </c>
      <c r="D60" s="33"/>
      <c r="E60" s="67"/>
      <c r="F60" s="67"/>
      <c r="G60" s="34"/>
      <c r="H60" s="34">
        <f t="shared" si="3"/>
        <v>0</v>
      </c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s="142" customFormat="1" ht="19.5" customHeight="1">
      <c r="A61" s="68"/>
      <c r="B61" s="73" t="s">
        <v>1054</v>
      </c>
      <c r="C61" s="32" t="s">
        <v>1639</v>
      </c>
      <c r="D61" s="69"/>
      <c r="E61" s="67"/>
      <c r="F61" s="67"/>
      <c r="G61" s="67"/>
      <c r="H61" s="34">
        <f t="shared" si="3"/>
        <v>0</v>
      </c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s="142" customFormat="1" ht="19.5" customHeight="1">
      <c r="A62" s="68"/>
      <c r="B62" s="73" t="s">
        <v>185</v>
      </c>
      <c r="C62" s="32" t="s">
        <v>1639</v>
      </c>
      <c r="D62" s="69"/>
      <c r="E62" s="34"/>
      <c r="F62" s="34"/>
      <c r="G62" s="34"/>
      <c r="H62" s="34">
        <f t="shared" si="3"/>
        <v>0</v>
      </c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s="142" customFormat="1" ht="19.5" customHeight="1">
      <c r="A63" s="47" t="s">
        <v>1084</v>
      </c>
      <c r="B63" s="47" t="s">
        <v>1085</v>
      </c>
      <c r="C63" s="25" t="s">
        <v>1426</v>
      </c>
      <c r="D63" s="17" t="s">
        <v>1704</v>
      </c>
      <c r="E63" s="26">
        <f>SUM(E64:E66)</f>
        <v>0</v>
      </c>
      <c r="F63" s="26">
        <f>SUM(F64:F66)</f>
        <v>0</v>
      </c>
      <c r="G63" s="26">
        <f>SUM(G64:G66)</f>
        <v>0</v>
      </c>
      <c r="H63" s="26">
        <f t="shared" si="3"/>
        <v>0</v>
      </c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s="142" customFormat="1" ht="19.5" customHeight="1">
      <c r="A64" s="141">
        <v>641001</v>
      </c>
      <c r="B64" s="73" t="s">
        <v>147</v>
      </c>
      <c r="C64" s="32" t="s">
        <v>1639</v>
      </c>
      <c r="D64" s="33" t="s">
        <v>148</v>
      </c>
      <c r="E64" s="67"/>
      <c r="F64" s="34"/>
      <c r="G64" s="34"/>
      <c r="H64" s="34">
        <f t="shared" si="3"/>
        <v>0</v>
      </c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s="142" customFormat="1" ht="19.5" customHeight="1">
      <c r="A65" s="65">
        <v>717001</v>
      </c>
      <c r="B65" s="64" t="s">
        <v>149</v>
      </c>
      <c r="C65" s="65" t="s">
        <v>150</v>
      </c>
      <c r="D65" s="70" t="s">
        <v>151</v>
      </c>
      <c r="E65" s="45">
        <v>0</v>
      </c>
      <c r="F65" s="34"/>
      <c r="G65" s="34"/>
      <c r="H65" s="34">
        <f t="shared" si="3"/>
        <v>0</v>
      </c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s="142" customFormat="1" ht="19.5" customHeight="1">
      <c r="A66" s="65">
        <v>717001</v>
      </c>
      <c r="B66" s="73" t="s">
        <v>187</v>
      </c>
      <c r="C66" s="65" t="s">
        <v>150</v>
      </c>
      <c r="D66" s="70" t="s">
        <v>151</v>
      </c>
      <c r="E66" s="45">
        <v>0</v>
      </c>
      <c r="F66" s="34"/>
      <c r="G66" s="34"/>
      <c r="H66" s="34">
        <f t="shared" si="3"/>
        <v>0</v>
      </c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s="142" customFormat="1" ht="19.5" customHeight="1">
      <c r="A67" s="47" t="s">
        <v>1092</v>
      </c>
      <c r="B67" s="47" t="s">
        <v>1093</v>
      </c>
      <c r="C67" s="25" t="s">
        <v>1426</v>
      </c>
      <c r="D67" s="17" t="s">
        <v>1094</v>
      </c>
      <c r="E67" s="26">
        <f>SUM(E68:E73)</f>
        <v>0</v>
      </c>
      <c r="F67" s="26">
        <f>SUM(F68:F73)</f>
        <v>0</v>
      </c>
      <c r="G67" s="26">
        <f>SUM(G68:G73)</f>
        <v>0</v>
      </c>
      <c r="H67" s="26">
        <f t="shared" si="3"/>
        <v>0</v>
      </c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s="142" customFormat="1" ht="19.5" customHeight="1">
      <c r="A68" s="32">
        <v>633</v>
      </c>
      <c r="B68" s="73" t="s">
        <v>153</v>
      </c>
      <c r="C68" s="32" t="s">
        <v>1639</v>
      </c>
      <c r="D68" s="33" t="s">
        <v>155</v>
      </c>
      <c r="E68" s="34">
        <v>0</v>
      </c>
      <c r="F68" s="34">
        <v>0</v>
      </c>
      <c r="G68" s="34">
        <v>0</v>
      </c>
      <c r="H68" s="34">
        <f t="shared" si="3"/>
        <v>0</v>
      </c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s="142" customFormat="1" ht="19.5" customHeight="1">
      <c r="A69" s="32">
        <v>637</v>
      </c>
      <c r="B69" s="73" t="s">
        <v>156</v>
      </c>
      <c r="C69" s="32" t="s">
        <v>154</v>
      </c>
      <c r="D69" s="33" t="s">
        <v>183</v>
      </c>
      <c r="E69" s="34">
        <v>0</v>
      </c>
      <c r="F69" s="34">
        <v>0</v>
      </c>
      <c r="G69" s="34">
        <v>0</v>
      </c>
      <c r="H69" s="34">
        <f t="shared" si="3"/>
        <v>0</v>
      </c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s="142" customFormat="1" ht="19.5" customHeight="1">
      <c r="A70" s="32">
        <v>717001</v>
      </c>
      <c r="B70" s="73" t="s">
        <v>181</v>
      </c>
      <c r="C70" s="32" t="s">
        <v>154</v>
      </c>
      <c r="D70" s="33" t="s">
        <v>155</v>
      </c>
      <c r="E70" s="34">
        <v>0</v>
      </c>
      <c r="F70" s="34">
        <v>0</v>
      </c>
      <c r="G70" s="34">
        <v>0</v>
      </c>
      <c r="H70" s="34">
        <f t="shared" si="3"/>
        <v>0</v>
      </c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s="142" customFormat="1" ht="19.5" customHeight="1">
      <c r="A71" s="32">
        <v>717001</v>
      </c>
      <c r="B71" s="73" t="s">
        <v>182</v>
      </c>
      <c r="C71" s="32" t="s">
        <v>152</v>
      </c>
      <c r="D71" s="33" t="s">
        <v>155</v>
      </c>
      <c r="E71" s="34">
        <v>0</v>
      </c>
      <c r="F71" s="34">
        <v>0</v>
      </c>
      <c r="G71" s="34">
        <v>0</v>
      </c>
      <c r="H71" s="34">
        <f aca="true" t="shared" si="4" ref="H71:H76">IF(E71=0,,F71/E71*100)</f>
        <v>0</v>
      </c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s="142" customFormat="1" ht="19.5" customHeight="1">
      <c r="A72" s="32">
        <v>717001</v>
      </c>
      <c r="B72" s="73" t="s">
        <v>188</v>
      </c>
      <c r="C72" s="32" t="s">
        <v>1639</v>
      </c>
      <c r="D72" s="33" t="s">
        <v>1048</v>
      </c>
      <c r="E72" s="34">
        <v>0</v>
      </c>
      <c r="F72" s="34">
        <v>0</v>
      </c>
      <c r="G72" s="34">
        <v>0</v>
      </c>
      <c r="H72" s="34">
        <f t="shared" si="4"/>
        <v>0</v>
      </c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s="142" customFormat="1" ht="19.5" customHeight="1">
      <c r="A73" s="32">
        <v>821004</v>
      </c>
      <c r="B73" s="73" t="s">
        <v>189</v>
      </c>
      <c r="C73" s="32" t="s">
        <v>152</v>
      </c>
      <c r="D73" s="33" t="s">
        <v>190</v>
      </c>
      <c r="E73" s="34">
        <v>0</v>
      </c>
      <c r="F73" s="34">
        <v>0</v>
      </c>
      <c r="G73" s="34">
        <v>0</v>
      </c>
      <c r="H73" s="34">
        <f t="shared" si="4"/>
        <v>0</v>
      </c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s="142" customFormat="1" ht="19.5" customHeight="1">
      <c r="A74" s="47" t="s">
        <v>849</v>
      </c>
      <c r="B74" s="47" t="s">
        <v>1317</v>
      </c>
      <c r="C74" s="25" t="s">
        <v>1426</v>
      </c>
      <c r="D74" s="17" t="s">
        <v>1318</v>
      </c>
      <c r="E74" s="26">
        <f>SUM(E75:E76)</f>
        <v>0</v>
      </c>
      <c r="F74" s="26">
        <f>SUM(F75:F76)</f>
        <v>0</v>
      </c>
      <c r="G74" s="26">
        <f>SUM(G75:G76)</f>
        <v>0</v>
      </c>
      <c r="H74" s="26">
        <f t="shared" si="4"/>
        <v>0</v>
      </c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s="142" customFormat="1" ht="19.5" customHeight="1">
      <c r="A75" s="32">
        <v>717001</v>
      </c>
      <c r="B75" s="73" t="s">
        <v>191</v>
      </c>
      <c r="C75" s="32" t="s">
        <v>1639</v>
      </c>
      <c r="D75" s="33" t="s">
        <v>155</v>
      </c>
      <c r="E75" s="34">
        <v>0</v>
      </c>
      <c r="F75" s="34">
        <v>0</v>
      </c>
      <c r="G75" s="34">
        <v>0</v>
      </c>
      <c r="H75" s="34">
        <f t="shared" si="4"/>
        <v>0</v>
      </c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s="142" customFormat="1" ht="19.5" customHeight="1">
      <c r="A76" s="32">
        <v>717001</v>
      </c>
      <c r="B76" s="73" t="s">
        <v>156</v>
      </c>
      <c r="C76" s="32" t="s">
        <v>1639</v>
      </c>
      <c r="D76" s="33" t="s">
        <v>186</v>
      </c>
      <c r="E76" s="34">
        <v>0</v>
      </c>
      <c r="F76" s="34">
        <v>0</v>
      </c>
      <c r="G76" s="34">
        <v>0</v>
      </c>
      <c r="H76" s="34">
        <f t="shared" si="4"/>
        <v>0</v>
      </c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s="142" customFormat="1" ht="19.5" customHeight="1">
      <c r="A77" s="24"/>
      <c r="B77" s="72"/>
      <c r="C77" s="23" t="s">
        <v>1639</v>
      </c>
      <c r="D77" s="24" t="s">
        <v>1417</v>
      </c>
      <c r="E77" s="31">
        <f>SUM(E67,E63,E54,E74)</f>
        <v>254259</v>
      </c>
      <c r="F77" s="31">
        <f>SUM(F67,F63,F54,F74)</f>
        <v>280989</v>
      </c>
      <c r="G77" s="31">
        <f>SUM(G67,G63,G54,G74)</f>
        <v>274357</v>
      </c>
      <c r="H77" s="31">
        <f t="shared" si="3"/>
        <v>110.51290219815229</v>
      </c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s="142" customFormat="1" ht="8.25">
      <c r="A78" s="145"/>
      <c r="B78" s="146"/>
      <c r="C78" s="147"/>
      <c r="D78" s="148"/>
      <c r="E78" s="145"/>
      <c r="F78" s="145"/>
      <c r="G78" s="145"/>
      <c r="H78" s="182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s="142" customFormat="1" ht="8.25">
      <c r="A79" s="382" t="s">
        <v>1692</v>
      </c>
      <c r="B79" s="382"/>
      <c r="C79" s="382"/>
      <c r="D79" s="382"/>
      <c r="E79" s="382"/>
      <c r="F79" s="382"/>
      <c r="G79" s="382"/>
      <c r="H79" s="383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s="142" customFormat="1" ht="23.25" customHeight="1">
      <c r="A80" s="384" t="s">
        <v>61</v>
      </c>
      <c r="B80" s="385"/>
      <c r="C80" s="385"/>
      <c r="D80" s="385"/>
      <c r="E80" s="385"/>
      <c r="F80" s="385"/>
      <c r="G80" s="385"/>
      <c r="H80" s="385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s="142" customFormat="1" ht="17.25" customHeight="1">
      <c r="A81" s="385"/>
      <c r="B81" s="385"/>
      <c r="C81" s="385"/>
      <c r="D81" s="385"/>
      <c r="E81" s="385"/>
      <c r="F81" s="385"/>
      <c r="G81" s="385"/>
      <c r="H81" s="385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s="142" customFormat="1" ht="8.25">
      <c r="A82" s="145"/>
      <c r="B82" s="146"/>
      <c r="C82" s="147"/>
      <c r="D82" s="148"/>
      <c r="E82" s="145"/>
      <c r="F82" s="145"/>
      <c r="G82" s="145"/>
      <c r="H82" s="182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s="142" customFormat="1" ht="19.5" customHeight="1">
      <c r="A83" s="18" t="s">
        <v>1169</v>
      </c>
      <c r="B83" s="62" t="s">
        <v>1140</v>
      </c>
      <c r="C83" s="27" t="s">
        <v>1428</v>
      </c>
      <c r="D83" s="19" t="s">
        <v>1135</v>
      </c>
      <c r="E83" s="40" t="s">
        <v>1415</v>
      </c>
      <c r="F83" s="40" t="s">
        <v>983</v>
      </c>
      <c r="G83" s="40" t="s">
        <v>984</v>
      </c>
      <c r="H83" s="228" t="s">
        <v>1416</v>
      </c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s="142" customFormat="1" ht="19.5" customHeight="1">
      <c r="A84" s="76" t="s">
        <v>1421</v>
      </c>
      <c r="B84" s="77" t="s">
        <v>1422</v>
      </c>
      <c r="C84" s="78" t="s">
        <v>1423</v>
      </c>
      <c r="D84" s="79" t="s">
        <v>1413</v>
      </c>
      <c r="E84" s="80"/>
      <c r="F84" s="80"/>
      <c r="G84" s="80"/>
      <c r="H84" s="229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s="142" customFormat="1" ht="19.5" customHeight="1">
      <c r="A85" s="47" t="s">
        <v>1424</v>
      </c>
      <c r="B85" s="47" t="s">
        <v>1425</v>
      </c>
      <c r="C85" s="25" t="s">
        <v>1426</v>
      </c>
      <c r="D85" s="143" t="s">
        <v>1427</v>
      </c>
      <c r="E85" s="26">
        <f>SUM(E86:E91)</f>
        <v>6817</v>
      </c>
      <c r="F85" s="26">
        <f>SUM(F86:F91)</f>
        <v>13375.07</v>
      </c>
      <c r="G85" s="26">
        <f>SUM(G86:G91)</f>
        <v>7284</v>
      </c>
      <c r="H85" s="26">
        <f aca="true" t="shared" si="5" ref="H85:H97">IF(E85=0,,F85/E85*100)</f>
        <v>196.20170162828222</v>
      </c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8" s="144" customFormat="1" ht="19.5" customHeight="1">
      <c r="A86" s="32">
        <v>610000</v>
      </c>
      <c r="B86" s="73" t="s">
        <v>1142</v>
      </c>
      <c r="C86" s="32" t="s">
        <v>1639</v>
      </c>
      <c r="D86" s="33" t="s">
        <v>157</v>
      </c>
      <c r="E86" s="277">
        <v>4235</v>
      </c>
      <c r="F86" s="66">
        <v>4085.4</v>
      </c>
      <c r="G86" s="66">
        <v>4581</v>
      </c>
      <c r="H86" s="66">
        <f t="shared" si="5"/>
        <v>96.46753246753246</v>
      </c>
    </row>
    <row r="87" spans="1:8" s="144" customFormat="1" ht="19.5" customHeight="1">
      <c r="A87" s="65">
        <v>620000</v>
      </c>
      <c r="B87" s="64" t="s">
        <v>1645</v>
      </c>
      <c r="C87" s="65" t="s">
        <v>1639</v>
      </c>
      <c r="D87" s="134" t="s">
        <v>158</v>
      </c>
      <c r="E87" s="277">
        <v>1482</v>
      </c>
      <c r="F87" s="66">
        <v>1207.73</v>
      </c>
      <c r="G87" s="66">
        <v>1603</v>
      </c>
      <c r="H87" s="66">
        <f t="shared" si="5"/>
        <v>81.49325236167341</v>
      </c>
    </row>
    <row r="88" spans="1:8" s="144" customFormat="1" ht="19.5" customHeight="1">
      <c r="A88" s="65">
        <v>630000</v>
      </c>
      <c r="B88" s="64" t="s">
        <v>159</v>
      </c>
      <c r="C88" s="65" t="s">
        <v>1639</v>
      </c>
      <c r="D88" s="70" t="s">
        <v>160</v>
      </c>
      <c r="E88" s="277">
        <v>1000</v>
      </c>
      <c r="F88" s="66">
        <v>718.91</v>
      </c>
      <c r="G88" s="66">
        <v>1000</v>
      </c>
      <c r="H88" s="66">
        <f t="shared" si="5"/>
        <v>71.89099999999999</v>
      </c>
    </row>
    <row r="89" spans="1:8" s="144" customFormat="1" ht="19.5" customHeight="1">
      <c r="A89" s="65">
        <v>640000</v>
      </c>
      <c r="B89" s="64" t="s">
        <v>490</v>
      </c>
      <c r="C89" s="65" t="s">
        <v>1639</v>
      </c>
      <c r="D89" s="70" t="s">
        <v>1937</v>
      </c>
      <c r="E89" s="45">
        <v>100</v>
      </c>
      <c r="F89" s="66">
        <v>0</v>
      </c>
      <c r="G89" s="66">
        <v>100</v>
      </c>
      <c r="H89" s="66">
        <f t="shared" si="5"/>
        <v>0</v>
      </c>
    </row>
    <row r="90" spans="1:8" s="144" customFormat="1" ht="19.5" customHeight="1">
      <c r="A90" s="65">
        <v>637015</v>
      </c>
      <c r="B90" s="64" t="s">
        <v>491</v>
      </c>
      <c r="C90" s="65" t="s">
        <v>1639</v>
      </c>
      <c r="D90" s="70" t="s">
        <v>1938</v>
      </c>
      <c r="E90" s="66"/>
      <c r="F90" s="66"/>
      <c r="G90" s="66"/>
      <c r="H90" s="66">
        <f>IF(E90=0,,F90/E90*100)</f>
        <v>0</v>
      </c>
    </row>
    <row r="91" spans="1:8" s="144" customFormat="1" ht="19.5" customHeight="1">
      <c r="A91" s="65">
        <v>600</v>
      </c>
      <c r="B91" s="64" t="s">
        <v>492</v>
      </c>
      <c r="C91" s="65" t="s">
        <v>1639</v>
      </c>
      <c r="D91" s="70" t="s">
        <v>653</v>
      </c>
      <c r="E91" s="66">
        <v>0</v>
      </c>
      <c r="F91" s="66">
        <v>7363.03</v>
      </c>
      <c r="G91" s="66">
        <v>0</v>
      </c>
      <c r="H91" s="66">
        <f t="shared" si="5"/>
        <v>0</v>
      </c>
    </row>
    <row r="92" spans="1:17" s="142" customFormat="1" ht="19.5" customHeight="1">
      <c r="A92" s="47" t="s">
        <v>1084</v>
      </c>
      <c r="B92" s="47" t="s">
        <v>1085</v>
      </c>
      <c r="C92" s="25" t="s">
        <v>1426</v>
      </c>
      <c r="D92" s="17" t="s">
        <v>1704</v>
      </c>
      <c r="E92" s="26">
        <f>SUM(E93:E94)</f>
        <v>2540</v>
      </c>
      <c r="F92" s="26">
        <f>SUM(F93:F94)</f>
        <v>2778.94</v>
      </c>
      <c r="G92" s="26">
        <f>SUM(G93:G94)</f>
        <v>2540</v>
      </c>
      <c r="H92" s="26">
        <f t="shared" si="5"/>
        <v>109.40708661417322</v>
      </c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8" s="144" customFormat="1" ht="19.5" customHeight="1">
      <c r="A93" s="32">
        <v>600</v>
      </c>
      <c r="B93" s="73" t="s">
        <v>1646</v>
      </c>
      <c r="C93" s="32" t="s">
        <v>1639</v>
      </c>
      <c r="D93" s="33" t="s">
        <v>1284</v>
      </c>
      <c r="E93" s="34">
        <v>2540</v>
      </c>
      <c r="F93" s="66">
        <v>0</v>
      </c>
      <c r="G93" s="66">
        <v>2540</v>
      </c>
      <c r="H93" s="66">
        <f t="shared" si="5"/>
        <v>0</v>
      </c>
    </row>
    <row r="94" spans="1:8" s="144" customFormat="1" ht="19.5" customHeight="1">
      <c r="A94" s="68">
        <v>600</v>
      </c>
      <c r="B94" s="73" t="s">
        <v>1647</v>
      </c>
      <c r="C94" s="32" t="s">
        <v>1878</v>
      </c>
      <c r="D94" s="70" t="s">
        <v>1885</v>
      </c>
      <c r="E94" s="66">
        <v>0</v>
      </c>
      <c r="F94" s="66">
        <v>2778.94</v>
      </c>
      <c r="G94" s="66">
        <v>0</v>
      </c>
      <c r="H94" s="66">
        <f t="shared" si="5"/>
        <v>0</v>
      </c>
    </row>
    <row r="95" spans="1:8" s="144" customFormat="1" ht="19.5" customHeight="1">
      <c r="A95" s="47" t="s">
        <v>1092</v>
      </c>
      <c r="B95" s="47" t="s">
        <v>1093</v>
      </c>
      <c r="C95" s="25" t="s">
        <v>1426</v>
      </c>
      <c r="D95" s="17" t="s">
        <v>1094</v>
      </c>
      <c r="E95" s="26">
        <f>SUM(E96)</f>
        <v>0</v>
      </c>
      <c r="F95" s="26">
        <f>SUM(F96)</f>
        <v>17976.93</v>
      </c>
      <c r="G95" s="26">
        <f>SUM(G96)</f>
        <v>0</v>
      </c>
      <c r="H95" s="26">
        <f t="shared" si="5"/>
        <v>0</v>
      </c>
    </row>
    <row r="96" spans="1:8" s="144" customFormat="1" ht="19.5" customHeight="1">
      <c r="A96" s="68">
        <v>600</v>
      </c>
      <c r="B96" s="73" t="s">
        <v>193</v>
      </c>
      <c r="C96" s="32" t="s">
        <v>1879</v>
      </c>
      <c r="D96" s="70" t="s">
        <v>1885</v>
      </c>
      <c r="E96" s="66">
        <v>0</v>
      </c>
      <c r="F96" s="66">
        <v>17976.93</v>
      </c>
      <c r="G96" s="66">
        <v>0</v>
      </c>
      <c r="H96" s="66">
        <f t="shared" si="5"/>
        <v>0</v>
      </c>
    </row>
    <row r="97" spans="1:17" s="142" customFormat="1" ht="19.5" customHeight="1">
      <c r="A97" s="24"/>
      <c r="B97" s="72"/>
      <c r="C97" s="23" t="s">
        <v>1639</v>
      </c>
      <c r="D97" s="24" t="s">
        <v>1417</v>
      </c>
      <c r="E97" s="31">
        <f>SUM(E92,E85,E95)</f>
        <v>9357</v>
      </c>
      <c r="F97" s="31">
        <f>SUM(F92,F85,F95)</f>
        <v>34130.94</v>
      </c>
      <c r="G97" s="31">
        <f>SUM(G92,G85,G95)</f>
        <v>9824</v>
      </c>
      <c r="H97" s="31">
        <f t="shared" si="5"/>
        <v>364.763706316127</v>
      </c>
      <c r="I97" s="144"/>
      <c r="J97" s="144"/>
      <c r="K97" s="144"/>
      <c r="L97" s="144"/>
      <c r="M97" s="144"/>
      <c r="N97" s="144"/>
      <c r="O97" s="144"/>
      <c r="P97" s="144"/>
      <c r="Q97" s="144"/>
    </row>
    <row r="98" spans="1:17" s="142" customFormat="1" ht="8.25">
      <c r="A98" s="145"/>
      <c r="B98" s="146"/>
      <c r="C98" s="147"/>
      <c r="D98" s="148"/>
      <c r="E98" s="145"/>
      <c r="F98" s="145"/>
      <c r="G98" s="145"/>
      <c r="H98" s="182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1:17" s="142" customFormat="1" ht="8.25">
      <c r="A99" s="382" t="s">
        <v>1692</v>
      </c>
      <c r="B99" s="382"/>
      <c r="C99" s="382"/>
      <c r="D99" s="382"/>
      <c r="E99" s="382"/>
      <c r="F99" s="382"/>
      <c r="G99" s="382"/>
      <c r="H99" s="383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1:17" s="142" customFormat="1" ht="19.5" customHeight="1">
      <c r="A100" s="384" t="s">
        <v>62</v>
      </c>
      <c r="B100" s="385"/>
      <c r="C100" s="385"/>
      <c r="D100" s="385"/>
      <c r="E100" s="385"/>
      <c r="F100" s="385"/>
      <c r="G100" s="385"/>
      <c r="H100" s="385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1:17" s="142" customFormat="1" ht="19.5" customHeight="1">
      <c r="A101" s="385"/>
      <c r="B101" s="385"/>
      <c r="C101" s="385"/>
      <c r="D101" s="385"/>
      <c r="E101" s="385"/>
      <c r="F101" s="385"/>
      <c r="G101" s="385"/>
      <c r="H101" s="385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s="142" customFormat="1" ht="8.25">
      <c r="A102" s="145"/>
      <c r="B102" s="146"/>
      <c r="C102" s="147"/>
      <c r="D102" s="148"/>
      <c r="E102" s="145"/>
      <c r="F102" s="145"/>
      <c r="G102" s="145"/>
      <c r="H102" s="182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1:17" s="142" customFormat="1" ht="19.5" customHeight="1">
      <c r="A103" s="18" t="s">
        <v>1247</v>
      </c>
      <c r="B103" s="62" t="s">
        <v>1648</v>
      </c>
      <c r="C103" s="27" t="s">
        <v>1428</v>
      </c>
      <c r="D103" s="19" t="s">
        <v>1141</v>
      </c>
      <c r="E103" s="40" t="s">
        <v>1415</v>
      </c>
      <c r="F103" s="40" t="s">
        <v>983</v>
      </c>
      <c r="G103" s="40" t="s">
        <v>984</v>
      </c>
      <c r="H103" s="228" t="s">
        <v>1416</v>
      </c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1:17" s="142" customFormat="1" ht="19.5" customHeight="1">
      <c r="A104" s="76" t="s">
        <v>1421</v>
      </c>
      <c r="B104" s="77" t="s">
        <v>1422</v>
      </c>
      <c r="C104" s="78" t="s">
        <v>1423</v>
      </c>
      <c r="D104" s="79" t="s">
        <v>1413</v>
      </c>
      <c r="E104" s="80"/>
      <c r="F104" s="80"/>
      <c r="G104" s="80"/>
      <c r="H104" s="229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s="142" customFormat="1" ht="19.5" customHeight="1">
      <c r="A105" s="47" t="s">
        <v>1424</v>
      </c>
      <c r="B105" s="47" t="s">
        <v>1425</v>
      </c>
      <c r="C105" s="25" t="s">
        <v>1426</v>
      </c>
      <c r="D105" s="143" t="s">
        <v>1427</v>
      </c>
      <c r="E105" s="63">
        <f>SUM(E106:E108)</f>
        <v>1500</v>
      </c>
      <c r="F105" s="63">
        <f>SUM(F106:F108)</f>
        <v>781.26</v>
      </c>
      <c r="G105" s="63">
        <f>SUM(G106:G108)</f>
        <v>1500</v>
      </c>
      <c r="H105" s="63">
        <f aca="true" t="shared" si="6" ref="H105:H120">IF(E105=0,,F105/E105*100)</f>
        <v>52.083999999999996</v>
      </c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1:8" s="144" customFormat="1" ht="19.5" customHeight="1">
      <c r="A106" s="32">
        <v>637112</v>
      </c>
      <c r="B106" s="73" t="s">
        <v>338</v>
      </c>
      <c r="C106" s="32" t="s">
        <v>1639</v>
      </c>
      <c r="D106" s="33" t="s">
        <v>723</v>
      </c>
      <c r="E106" s="66">
        <v>500</v>
      </c>
      <c r="F106" s="66">
        <v>781.26</v>
      </c>
      <c r="G106" s="66">
        <v>500</v>
      </c>
      <c r="H106" s="66">
        <f t="shared" si="6"/>
        <v>156.25199999999998</v>
      </c>
    </row>
    <row r="107" spans="1:8" s="144" customFormat="1" ht="19.5" customHeight="1">
      <c r="A107" s="74">
        <v>642</v>
      </c>
      <c r="B107" s="73" t="s">
        <v>339</v>
      </c>
      <c r="C107" s="65" t="s">
        <v>1639</v>
      </c>
      <c r="D107" s="70" t="s">
        <v>721</v>
      </c>
      <c r="E107" s="66">
        <v>1000</v>
      </c>
      <c r="F107" s="66">
        <v>0</v>
      </c>
      <c r="G107" s="66">
        <v>1000</v>
      </c>
      <c r="H107" s="66">
        <f t="shared" si="6"/>
        <v>0</v>
      </c>
    </row>
    <row r="108" spans="1:8" s="144" customFormat="1" ht="19.5" customHeight="1">
      <c r="A108" s="74">
        <v>642</v>
      </c>
      <c r="B108" s="73" t="s">
        <v>1432</v>
      </c>
      <c r="C108" s="65" t="s">
        <v>1639</v>
      </c>
      <c r="D108" s="70" t="s">
        <v>1998</v>
      </c>
      <c r="E108" s="66"/>
      <c r="F108" s="34"/>
      <c r="G108" s="34"/>
      <c r="H108" s="66">
        <f t="shared" si="6"/>
        <v>0</v>
      </c>
    </row>
    <row r="109" spans="1:17" s="142" customFormat="1" ht="19.5" customHeight="1">
      <c r="A109" s="47" t="s">
        <v>1084</v>
      </c>
      <c r="B109" s="47" t="s">
        <v>1085</v>
      </c>
      <c r="C109" s="25" t="s">
        <v>1426</v>
      </c>
      <c r="D109" s="17" t="s">
        <v>1704</v>
      </c>
      <c r="E109" s="286">
        <f>SUM(E110:E119)</f>
        <v>4420</v>
      </c>
      <c r="F109" s="286">
        <f>SUM(F110:F119)</f>
        <v>10692.060000000001</v>
      </c>
      <c r="G109" s="286">
        <f>SUM(G110:G119)</f>
        <v>4420</v>
      </c>
      <c r="H109" s="26">
        <f t="shared" si="6"/>
        <v>241.90180995475114</v>
      </c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1:17" s="142" customFormat="1" ht="19.5" customHeight="1">
      <c r="A110" s="68">
        <v>633009</v>
      </c>
      <c r="B110" s="73" t="s">
        <v>340</v>
      </c>
      <c r="C110" s="32" t="s">
        <v>1639</v>
      </c>
      <c r="D110" s="33" t="s">
        <v>1056</v>
      </c>
      <c r="E110" s="66">
        <v>130</v>
      </c>
      <c r="F110" s="284">
        <v>0</v>
      </c>
      <c r="G110" s="285">
        <v>130</v>
      </c>
      <c r="H110" s="34">
        <f t="shared" si="6"/>
        <v>0</v>
      </c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1:17" s="142" customFormat="1" ht="19.5" customHeight="1">
      <c r="A111" s="68">
        <v>642</v>
      </c>
      <c r="B111" s="73" t="s">
        <v>341</v>
      </c>
      <c r="C111" s="32" t="s">
        <v>1639</v>
      </c>
      <c r="D111" s="33" t="s">
        <v>125</v>
      </c>
      <c r="E111" s="66">
        <v>0</v>
      </c>
      <c r="F111" s="66">
        <v>132.8</v>
      </c>
      <c r="G111" s="34">
        <v>0</v>
      </c>
      <c r="H111" s="34">
        <f t="shared" si="6"/>
        <v>0</v>
      </c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1:17" s="142" customFormat="1" ht="19.5" customHeight="1">
      <c r="A112" s="65">
        <v>637014</v>
      </c>
      <c r="B112" s="73" t="s">
        <v>161</v>
      </c>
      <c r="C112" s="32" t="s">
        <v>1639</v>
      </c>
      <c r="D112" s="35" t="s">
        <v>722</v>
      </c>
      <c r="E112" s="34">
        <v>1400</v>
      </c>
      <c r="F112" s="66">
        <v>1529.46</v>
      </c>
      <c r="G112" s="34">
        <v>1400</v>
      </c>
      <c r="H112" s="34">
        <f t="shared" si="6"/>
        <v>109.24714285714285</v>
      </c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1:17" s="142" customFormat="1" ht="19.5" customHeight="1">
      <c r="A113" s="32">
        <v>637014</v>
      </c>
      <c r="B113" s="73" t="s">
        <v>162</v>
      </c>
      <c r="C113" s="32" t="s">
        <v>1639</v>
      </c>
      <c r="D113" s="33" t="s">
        <v>724</v>
      </c>
      <c r="E113" s="34">
        <v>200</v>
      </c>
      <c r="F113" s="34">
        <v>0</v>
      </c>
      <c r="G113" s="66">
        <v>200</v>
      </c>
      <c r="H113" s="34">
        <f t="shared" si="6"/>
        <v>0</v>
      </c>
      <c r="I113" s="144"/>
      <c r="J113" s="301"/>
      <c r="K113" s="144"/>
      <c r="L113" s="144"/>
      <c r="M113" s="144"/>
      <c r="N113" s="144"/>
      <c r="O113" s="144"/>
      <c r="P113" s="144"/>
      <c r="Q113" s="144"/>
    </row>
    <row r="114" spans="1:17" s="142" customFormat="1" ht="19.5" customHeight="1">
      <c r="A114" s="65">
        <v>637014</v>
      </c>
      <c r="B114" s="73" t="s">
        <v>163</v>
      </c>
      <c r="C114" s="65" t="s">
        <v>1639</v>
      </c>
      <c r="D114" s="70" t="s">
        <v>725</v>
      </c>
      <c r="E114" s="66">
        <v>900</v>
      </c>
      <c r="F114" s="34">
        <v>0</v>
      </c>
      <c r="G114" s="34">
        <v>900</v>
      </c>
      <c r="H114" s="34">
        <f t="shared" si="6"/>
        <v>0</v>
      </c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1:17" s="142" customFormat="1" ht="19.5" customHeight="1">
      <c r="A115" s="65">
        <v>637014</v>
      </c>
      <c r="B115" s="64" t="s">
        <v>164</v>
      </c>
      <c r="C115" s="65" t="s">
        <v>1639</v>
      </c>
      <c r="D115" s="70" t="s">
        <v>933</v>
      </c>
      <c r="E115" s="66">
        <v>1000</v>
      </c>
      <c r="F115" s="34">
        <v>9013.2</v>
      </c>
      <c r="G115" s="34">
        <v>1000</v>
      </c>
      <c r="H115" s="34">
        <f t="shared" si="6"/>
        <v>901.3200000000002</v>
      </c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1:17" s="142" customFormat="1" ht="19.5" customHeight="1">
      <c r="A116" s="65">
        <v>637037</v>
      </c>
      <c r="B116" s="64" t="s">
        <v>165</v>
      </c>
      <c r="C116" s="65" t="s">
        <v>1639</v>
      </c>
      <c r="D116" s="70" t="s">
        <v>1782</v>
      </c>
      <c r="E116" s="45"/>
      <c r="F116" s="66"/>
      <c r="G116" s="34"/>
      <c r="H116" s="34">
        <f t="shared" si="6"/>
        <v>0</v>
      </c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1:17" s="142" customFormat="1" ht="19.5" customHeight="1">
      <c r="A117" s="65">
        <v>642026</v>
      </c>
      <c r="B117" s="64" t="s">
        <v>1458</v>
      </c>
      <c r="C117" s="65" t="s">
        <v>1639</v>
      </c>
      <c r="D117" s="70" t="s">
        <v>726</v>
      </c>
      <c r="E117" s="133">
        <v>790</v>
      </c>
      <c r="F117" s="133">
        <v>16.6</v>
      </c>
      <c r="G117" s="34">
        <v>790</v>
      </c>
      <c r="H117" s="34">
        <f t="shared" si="6"/>
        <v>2.1012658227848102</v>
      </c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1:17" s="142" customFormat="1" ht="19.5" customHeight="1">
      <c r="A118" s="65"/>
      <c r="B118" s="73" t="s">
        <v>1528</v>
      </c>
      <c r="C118" s="32" t="s">
        <v>1639</v>
      </c>
      <c r="D118" s="70"/>
      <c r="E118" s="66"/>
      <c r="F118" s="66"/>
      <c r="G118" s="34"/>
      <c r="H118" s="34">
        <f t="shared" si="6"/>
        <v>0</v>
      </c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1:17" s="142" customFormat="1" ht="19.5" customHeight="1">
      <c r="A119" s="65"/>
      <c r="B119" s="73" t="s">
        <v>1341</v>
      </c>
      <c r="C119" s="32" t="s">
        <v>1639</v>
      </c>
      <c r="D119" s="70"/>
      <c r="E119" s="133"/>
      <c r="F119" s="66"/>
      <c r="G119" s="34"/>
      <c r="H119" s="34">
        <f t="shared" si="6"/>
        <v>0</v>
      </c>
      <c r="I119" s="144"/>
      <c r="J119" s="300"/>
      <c r="K119" s="144"/>
      <c r="L119" s="144"/>
      <c r="M119" s="144"/>
      <c r="N119" s="144"/>
      <c r="O119" s="144"/>
      <c r="P119" s="144"/>
      <c r="Q119" s="144"/>
    </row>
    <row r="120" spans="1:17" s="142" customFormat="1" ht="19.5" customHeight="1">
      <c r="A120" s="24"/>
      <c r="B120" s="72"/>
      <c r="C120" s="23" t="s">
        <v>1639</v>
      </c>
      <c r="D120" s="24" t="s">
        <v>1417</v>
      </c>
      <c r="E120" s="31">
        <f>SUM(E109,E105)</f>
        <v>5920</v>
      </c>
      <c r="F120" s="31">
        <f>SUM(F109,F105)</f>
        <v>11473.320000000002</v>
      </c>
      <c r="G120" s="31">
        <f>SUM(G109,G105)</f>
        <v>5920</v>
      </c>
      <c r="H120" s="31">
        <f t="shared" si="6"/>
        <v>193.80608108108112</v>
      </c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7" s="142" customFormat="1" ht="8.25">
      <c r="A121" s="145"/>
      <c r="B121" s="146"/>
      <c r="C121" s="147"/>
      <c r="D121" s="148"/>
      <c r="E121" s="145"/>
      <c r="F121" s="182"/>
      <c r="G121" s="145"/>
      <c r="H121" s="182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1:17" s="142" customFormat="1" ht="8.25">
      <c r="A122" s="382" t="s">
        <v>1692</v>
      </c>
      <c r="B122" s="382"/>
      <c r="C122" s="382"/>
      <c r="D122" s="382"/>
      <c r="E122" s="382"/>
      <c r="F122" s="382"/>
      <c r="G122" s="382"/>
      <c r="H122" s="383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s="142" customFormat="1" ht="19.5" customHeight="1">
      <c r="A123" s="384" t="s">
        <v>63</v>
      </c>
      <c r="B123" s="385"/>
      <c r="C123" s="385"/>
      <c r="D123" s="385"/>
      <c r="E123" s="385"/>
      <c r="F123" s="385"/>
      <c r="G123" s="385"/>
      <c r="H123" s="385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1:17" s="142" customFormat="1" ht="19.5" customHeight="1">
      <c r="A124" s="385"/>
      <c r="B124" s="385"/>
      <c r="C124" s="385"/>
      <c r="D124" s="385"/>
      <c r="E124" s="385"/>
      <c r="F124" s="385"/>
      <c r="G124" s="385"/>
      <c r="H124" s="385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1:17" s="142" customFormat="1" ht="8.25">
      <c r="A125" s="145"/>
      <c r="B125" s="146"/>
      <c r="C125" s="147"/>
      <c r="D125" s="148"/>
      <c r="E125" s="145"/>
      <c r="F125" s="145"/>
      <c r="G125" s="145"/>
      <c r="H125" s="182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1:17" s="142" customFormat="1" ht="18" customHeight="1">
      <c r="A126" s="18" t="s">
        <v>1248</v>
      </c>
      <c r="B126" s="62" t="s">
        <v>1049</v>
      </c>
      <c r="C126" s="27" t="s">
        <v>1428</v>
      </c>
      <c r="D126" s="19" t="s">
        <v>217</v>
      </c>
      <c r="E126" s="40" t="s">
        <v>1415</v>
      </c>
      <c r="F126" s="40" t="s">
        <v>983</v>
      </c>
      <c r="G126" s="40" t="s">
        <v>984</v>
      </c>
      <c r="H126" s="228" t="s">
        <v>1416</v>
      </c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1:17" s="142" customFormat="1" ht="18" customHeight="1">
      <c r="A127" s="76" t="s">
        <v>1421</v>
      </c>
      <c r="B127" s="77" t="s">
        <v>1422</v>
      </c>
      <c r="C127" s="78" t="s">
        <v>1423</v>
      </c>
      <c r="D127" s="79" t="s">
        <v>1413</v>
      </c>
      <c r="E127" s="80"/>
      <c r="F127" s="80"/>
      <c r="G127" s="80"/>
      <c r="H127" s="229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1:17" s="142" customFormat="1" ht="18" customHeight="1">
      <c r="A128" s="47" t="s">
        <v>1424</v>
      </c>
      <c r="B128" s="47" t="s">
        <v>1425</v>
      </c>
      <c r="C128" s="25" t="s">
        <v>1426</v>
      </c>
      <c r="D128" s="143" t="s">
        <v>1427</v>
      </c>
      <c r="E128" s="63">
        <f>SUM(E129:E133)</f>
        <v>2705</v>
      </c>
      <c r="F128" s="63">
        <f>SUM(F129:F133)</f>
        <v>1786.56</v>
      </c>
      <c r="G128" s="63">
        <f>SUM(G129:G133)</f>
        <v>2705</v>
      </c>
      <c r="H128" s="63">
        <f aca="true" t="shared" si="7" ref="H128:H139">IF(E128=0,,F128/E128*100)</f>
        <v>66.04658040665434</v>
      </c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1:17" s="142" customFormat="1" ht="18" customHeight="1">
      <c r="A129" s="64" t="s">
        <v>1529</v>
      </c>
      <c r="B129" s="64" t="s">
        <v>218</v>
      </c>
      <c r="C129" s="65" t="s">
        <v>1639</v>
      </c>
      <c r="D129" s="30" t="s">
        <v>166</v>
      </c>
      <c r="E129" s="133">
        <v>0</v>
      </c>
      <c r="F129" s="133">
        <v>0</v>
      </c>
      <c r="G129" s="133">
        <v>0</v>
      </c>
      <c r="H129" s="66">
        <f t="shared" si="7"/>
        <v>0</v>
      </c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1:17" s="142" customFormat="1" ht="18" customHeight="1">
      <c r="A130" s="64" t="s">
        <v>1454</v>
      </c>
      <c r="B130" s="64" t="s">
        <v>1183</v>
      </c>
      <c r="C130" s="65" t="s">
        <v>1639</v>
      </c>
      <c r="D130" s="30" t="s">
        <v>1530</v>
      </c>
      <c r="E130" s="133">
        <v>0</v>
      </c>
      <c r="F130" s="133">
        <v>0</v>
      </c>
      <c r="G130" s="133">
        <v>0</v>
      </c>
      <c r="H130" s="66">
        <f t="shared" si="7"/>
        <v>0</v>
      </c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1:17" s="142" customFormat="1" ht="18" customHeight="1">
      <c r="A131" s="64" t="s">
        <v>1531</v>
      </c>
      <c r="B131" s="64" t="s">
        <v>167</v>
      </c>
      <c r="C131" s="65" t="s">
        <v>1532</v>
      </c>
      <c r="D131" s="70" t="s">
        <v>1527</v>
      </c>
      <c r="E131" s="133">
        <v>0</v>
      </c>
      <c r="F131" s="133">
        <v>0</v>
      </c>
      <c r="G131" s="133">
        <v>0</v>
      </c>
      <c r="H131" s="66">
        <f t="shared" si="7"/>
        <v>0</v>
      </c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1:17" s="142" customFormat="1" ht="18" customHeight="1">
      <c r="A132" s="74">
        <v>642001</v>
      </c>
      <c r="B132" s="64" t="s">
        <v>168</v>
      </c>
      <c r="C132" s="65" t="s">
        <v>1639</v>
      </c>
      <c r="D132" s="70" t="s">
        <v>1996</v>
      </c>
      <c r="E132" s="133">
        <v>0</v>
      </c>
      <c r="F132" s="133">
        <v>1786.56</v>
      </c>
      <c r="G132" s="133">
        <v>0</v>
      </c>
      <c r="H132" s="66">
        <f t="shared" si="7"/>
        <v>0</v>
      </c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1:17" s="142" customFormat="1" ht="18" customHeight="1">
      <c r="A133" s="149">
        <v>642</v>
      </c>
      <c r="B133" s="64" t="s">
        <v>1456</v>
      </c>
      <c r="C133" s="32" t="s">
        <v>1639</v>
      </c>
      <c r="D133" s="33" t="s">
        <v>1457</v>
      </c>
      <c r="E133" s="133">
        <v>2705</v>
      </c>
      <c r="F133" s="133">
        <v>0</v>
      </c>
      <c r="G133" s="133">
        <v>2705</v>
      </c>
      <c r="H133" s="66">
        <f t="shared" si="7"/>
        <v>0</v>
      </c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1:17" s="142" customFormat="1" ht="18" customHeight="1">
      <c r="A134" s="47" t="s">
        <v>1084</v>
      </c>
      <c r="B134" s="47" t="s">
        <v>1085</v>
      </c>
      <c r="C134" s="25" t="s">
        <v>1426</v>
      </c>
      <c r="D134" s="17" t="s">
        <v>1704</v>
      </c>
      <c r="E134" s="26">
        <f>SUM(E135:E138)</f>
        <v>0</v>
      </c>
      <c r="F134" s="26">
        <f>SUM(F135:F138)</f>
        <v>0</v>
      </c>
      <c r="G134" s="26">
        <f>SUM(G135:G138)</f>
        <v>0</v>
      </c>
      <c r="H134" s="26">
        <f t="shared" si="7"/>
        <v>0</v>
      </c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1:17" s="142" customFormat="1" ht="18" customHeight="1">
      <c r="A135" s="74">
        <v>635</v>
      </c>
      <c r="B135" s="64" t="s">
        <v>219</v>
      </c>
      <c r="C135" s="65" t="s">
        <v>1639</v>
      </c>
      <c r="D135" s="30" t="s">
        <v>1455</v>
      </c>
      <c r="E135" s="34">
        <v>0</v>
      </c>
      <c r="F135" s="34">
        <v>0</v>
      </c>
      <c r="G135" s="34">
        <v>0</v>
      </c>
      <c r="H135" s="34">
        <f t="shared" si="7"/>
        <v>0</v>
      </c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1:17" s="142" customFormat="1" ht="18" customHeight="1">
      <c r="A136" s="74">
        <v>642</v>
      </c>
      <c r="B136" s="64" t="s">
        <v>327</v>
      </c>
      <c r="C136" s="65" t="s">
        <v>1639</v>
      </c>
      <c r="D136" s="70" t="s">
        <v>1533</v>
      </c>
      <c r="E136" s="34">
        <v>0</v>
      </c>
      <c r="F136" s="34">
        <v>0</v>
      </c>
      <c r="G136" s="34">
        <v>0</v>
      </c>
      <c r="H136" s="34">
        <f t="shared" si="7"/>
        <v>0</v>
      </c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1:17" s="142" customFormat="1" ht="18" customHeight="1">
      <c r="A137" s="74">
        <v>642</v>
      </c>
      <c r="B137" s="64" t="s">
        <v>169</v>
      </c>
      <c r="C137" s="65" t="s">
        <v>1639</v>
      </c>
      <c r="D137" s="70" t="s">
        <v>1534</v>
      </c>
      <c r="E137" s="34">
        <v>0</v>
      </c>
      <c r="F137" s="34">
        <v>0</v>
      </c>
      <c r="G137" s="34">
        <v>0</v>
      </c>
      <c r="H137" s="34">
        <f t="shared" si="7"/>
        <v>0</v>
      </c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1:8" s="144" customFormat="1" ht="18" customHeight="1">
      <c r="A138" s="141">
        <v>642</v>
      </c>
      <c r="B138" s="73" t="s">
        <v>170</v>
      </c>
      <c r="C138" s="32" t="s">
        <v>1639</v>
      </c>
      <c r="D138" s="33" t="s">
        <v>146</v>
      </c>
      <c r="E138" s="133">
        <v>0</v>
      </c>
      <c r="F138" s="133">
        <v>0</v>
      </c>
      <c r="G138" s="133">
        <v>0</v>
      </c>
      <c r="H138" s="34">
        <f t="shared" si="7"/>
        <v>0</v>
      </c>
    </row>
    <row r="139" spans="1:17" s="142" customFormat="1" ht="18" customHeight="1">
      <c r="A139" s="24"/>
      <c r="B139" s="72"/>
      <c r="C139" s="23" t="s">
        <v>1639</v>
      </c>
      <c r="D139" s="24" t="s">
        <v>1417</v>
      </c>
      <c r="E139" s="31">
        <f>SUM(E134,E128)</f>
        <v>2705</v>
      </c>
      <c r="F139" s="31">
        <f>SUM(F134,F128)</f>
        <v>1786.56</v>
      </c>
      <c r="G139" s="31">
        <f>SUM(G134,G128)</f>
        <v>2705</v>
      </c>
      <c r="H139" s="31">
        <f t="shared" si="7"/>
        <v>66.04658040665434</v>
      </c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1:17" s="142" customFormat="1" ht="18" customHeight="1">
      <c r="A140" s="145"/>
      <c r="B140" s="146"/>
      <c r="C140" s="147"/>
      <c r="D140" s="148"/>
      <c r="E140" s="145"/>
      <c r="F140" s="145"/>
      <c r="G140" s="145"/>
      <c r="H140" s="182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1:17" s="142" customFormat="1" ht="18" customHeight="1">
      <c r="A141" s="382" t="s">
        <v>1692</v>
      </c>
      <c r="B141" s="382"/>
      <c r="C141" s="382"/>
      <c r="D141" s="382"/>
      <c r="E141" s="382"/>
      <c r="F141" s="382"/>
      <c r="G141" s="382"/>
      <c r="H141" s="383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1:17" s="142" customFormat="1" ht="18" customHeight="1">
      <c r="A142" s="384" t="s">
        <v>64</v>
      </c>
      <c r="B142" s="385"/>
      <c r="C142" s="385"/>
      <c r="D142" s="385"/>
      <c r="E142" s="385"/>
      <c r="F142" s="385"/>
      <c r="G142" s="385"/>
      <c r="H142" s="385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1:17" s="142" customFormat="1" ht="18" customHeight="1">
      <c r="A143" s="385"/>
      <c r="B143" s="385"/>
      <c r="C143" s="385"/>
      <c r="D143" s="385"/>
      <c r="E143" s="385"/>
      <c r="F143" s="385"/>
      <c r="G143" s="385"/>
      <c r="H143" s="385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1:17" s="142" customFormat="1" ht="8.25">
      <c r="A144" s="145"/>
      <c r="B144" s="146"/>
      <c r="C144" s="147"/>
      <c r="D144" s="148"/>
      <c r="E144" s="145"/>
      <c r="F144" s="145"/>
      <c r="G144" s="145"/>
      <c r="H144" s="182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1:17" s="142" customFormat="1" ht="19.5" customHeight="1">
      <c r="A145" s="18"/>
      <c r="B145" s="62" t="s">
        <v>1050</v>
      </c>
      <c r="C145" s="27" t="s">
        <v>1428</v>
      </c>
      <c r="D145" s="19" t="s">
        <v>1052</v>
      </c>
      <c r="E145" s="40" t="s">
        <v>1415</v>
      </c>
      <c r="F145" s="40" t="s">
        <v>983</v>
      </c>
      <c r="G145" s="40" t="s">
        <v>984</v>
      </c>
      <c r="H145" s="228" t="s">
        <v>1416</v>
      </c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1:17" s="142" customFormat="1" ht="19.5" customHeight="1">
      <c r="A146" s="76" t="s">
        <v>1421</v>
      </c>
      <c r="B146" s="77" t="s">
        <v>1422</v>
      </c>
      <c r="C146" s="78"/>
      <c r="D146" s="79" t="s">
        <v>1413</v>
      </c>
      <c r="E146" s="80"/>
      <c r="F146" s="80"/>
      <c r="G146" s="80"/>
      <c r="H146" s="229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1:17" s="142" customFormat="1" ht="19.5" customHeight="1">
      <c r="A147" s="47" t="s">
        <v>1424</v>
      </c>
      <c r="B147" s="47" t="s">
        <v>1425</v>
      </c>
      <c r="C147" s="25" t="s">
        <v>1426</v>
      </c>
      <c r="D147" s="143" t="s">
        <v>1427</v>
      </c>
      <c r="E147" s="26">
        <f>SUM(E148:E148)</f>
        <v>0</v>
      </c>
      <c r="F147" s="26">
        <f>SUM(F148:F148)</f>
        <v>0</v>
      </c>
      <c r="G147" s="26">
        <f>SUM(G148:G148)</f>
        <v>0</v>
      </c>
      <c r="H147" s="26">
        <f>IF(E147=0,,F147/E147*100)</f>
        <v>0</v>
      </c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1:17" s="142" customFormat="1" ht="19.5" customHeight="1">
      <c r="A148" s="68"/>
      <c r="B148" s="73" t="s">
        <v>328</v>
      </c>
      <c r="C148" s="32" t="s">
        <v>1639</v>
      </c>
      <c r="D148" s="35"/>
      <c r="E148" s="34"/>
      <c r="F148" s="34"/>
      <c r="G148" s="34"/>
      <c r="H148" s="34">
        <f>IF(E148=0,,F148/E148*100)</f>
        <v>0</v>
      </c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1:17" s="142" customFormat="1" ht="19.5" customHeight="1">
      <c r="A149" s="24"/>
      <c r="B149" s="72"/>
      <c r="C149" s="23" t="s">
        <v>1639</v>
      </c>
      <c r="D149" s="24" t="s">
        <v>1417</v>
      </c>
      <c r="E149" s="31">
        <f>SUM(E147)</f>
        <v>0</v>
      </c>
      <c r="F149" s="31">
        <f>SUM(F147)</f>
        <v>0</v>
      </c>
      <c r="G149" s="31">
        <f>SUM(G147)</f>
        <v>0</v>
      </c>
      <c r="H149" s="31">
        <f>IF(E149=0,,F149/E149*100)</f>
        <v>0</v>
      </c>
      <c r="I149" s="144"/>
      <c r="J149" s="144"/>
      <c r="K149" s="144"/>
      <c r="L149" s="144"/>
      <c r="M149" s="144"/>
      <c r="N149" s="144"/>
      <c r="O149" s="144"/>
      <c r="P149" s="144"/>
      <c r="Q149" s="144"/>
    </row>
    <row r="151" spans="1:8" ht="12.75">
      <c r="A151" s="382" t="s">
        <v>1692</v>
      </c>
      <c r="B151" s="382"/>
      <c r="C151" s="382"/>
      <c r="D151" s="382"/>
      <c r="E151" s="382"/>
      <c r="F151" s="382"/>
      <c r="G151" s="382"/>
      <c r="H151" s="383"/>
    </row>
    <row r="152" spans="1:8" ht="19.5" customHeight="1">
      <c r="A152" s="384" t="s">
        <v>625</v>
      </c>
      <c r="B152" s="385"/>
      <c r="C152" s="385"/>
      <c r="D152" s="385"/>
      <c r="E152" s="385"/>
      <c r="F152" s="385"/>
      <c r="G152" s="385"/>
      <c r="H152" s="385"/>
    </row>
    <row r="153" spans="1:8" ht="19.5" customHeight="1">
      <c r="A153" s="385"/>
      <c r="B153" s="385"/>
      <c r="C153" s="385"/>
      <c r="D153" s="385"/>
      <c r="E153" s="385"/>
      <c r="F153" s="385"/>
      <c r="G153" s="385"/>
      <c r="H153" s="385"/>
    </row>
    <row r="155" spans="1:8" ht="19.5" customHeight="1">
      <c r="A155" s="18"/>
      <c r="B155" s="62" t="s">
        <v>329</v>
      </c>
      <c r="C155" s="27" t="s">
        <v>1428</v>
      </c>
      <c r="D155" s="19" t="s">
        <v>1051</v>
      </c>
      <c r="E155" s="40" t="s">
        <v>1415</v>
      </c>
      <c r="F155" s="40" t="s">
        <v>983</v>
      </c>
      <c r="G155" s="40" t="s">
        <v>984</v>
      </c>
      <c r="H155" s="228" t="s">
        <v>1416</v>
      </c>
    </row>
    <row r="156" spans="1:8" ht="19.5" customHeight="1">
      <c r="A156" s="76" t="s">
        <v>1421</v>
      </c>
      <c r="B156" s="77" t="s">
        <v>1422</v>
      </c>
      <c r="C156" s="78"/>
      <c r="D156" s="79" t="s">
        <v>1413</v>
      </c>
      <c r="E156" s="80"/>
      <c r="F156" s="80"/>
      <c r="G156" s="80"/>
      <c r="H156" s="229"/>
    </row>
    <row r="157" spans="1:8" ht="19.5" customHeight="1">
      <c r="A157" s="47" t="s">
        <v>1424</v>
      </c>
      <c r="B157" s="47" t="s">
        <v>1425</v>
      </c>
      <c r="C157" s="25" t="s">
        <v>1426</v>
      </c>
      <c r="D157" s="143" t="s">
        <v>1427</v>
      </c>
      <c r="E157" s="26">
        <f>SUM(E158:E158)</f>
        <v>0</v>
      </c>
      <c r="F157" s="26">
        <f>SUM(F158:F158)</f>
        <v>0</v>
      </c>
      <c r="G157" s="26">
        <f>SUM(G158:G158)</f>
        <v>0</v>
      </c>
      <c r="H157" s="26">
        <f>IF(E157=0,,F157/E157*100)</f>
        <v>0</v>
      </c>
    </row>
    <row r="158" spans="1:8" ht="19.5" customHeight="1">
      <c r="A158" s="68"/>
      <c r="B158" s="73" t="s">
        <v>330</v>
      </c>
      <c r="C158" s="32" t="s">
        <v>1639</v>
      </c>
      <c r="D158" s="35"/>
      <c r="E158" s="34"/>
      <c r="F158" s="34"/>
      <c r="G158" s="34"/>
      <c r="H158" s="34">
        <f>IF(E158=0,,F158/E158*100)</f>
        <v>0</v>
      </c>
    </row>
    <row r="159" spans="1:8" ht="19.5" customHeight="1">
      <c r="A159" s="24"/>
      <c r="B159" s="72"/>
      <c r="C159" s="23" t="s">
        <v>1639</v>
      </c>
      <c r="D159" s="24" t="s">
        <v>1417</v>
      </c>
      <c r="E159" s="31">
        <f>SUM(E157)</f>
        <v>0</v>
      </c>
      <c r="F159" s="31">
        <f>SUM(F157)</f>
        <v>0</v>
      </c>
      <c r="G159" s="31">
        <f>SUM(G157)</f>
        <v>0</v>
      </c>
      <c r="H159" s="31">
        <f>IF(E159=0,,F159/E159*100)</f>
        <v>0</v>
      </c>
    </row>
    <row r="161" spans="1:8" ht="12.75">
      <c r="A161" s="382" t="s">
        <v>1692</v>
      </c>
      <c r="B161" s="382"/>
      <c r="C161" s="382"/>
      <c r="D161" s="382"/>
      <c r="E161" s="382"/>
      <c r="F161" s="382"/>
      <c r="G161" s="382"/>
      <c r="H161" s="383"/>
    </row>
    <row r="162" spans="1:8" ht="12.75" customHeight="1">
      <c r="A162" s="384" t="s">
        <v>625</v>
      </c>
      <c r="B162" s="385"/>
      <c r="C162" s="385"/>
      <c r="D162" s="385"/>
      <c r="E162" s="385"/>
      <c r="F162" s="385"/>
      <c r="G162" s="385"/>
      <c r="H162" s="385"/>
    </row>
    <row r="163" spans="1:8" ht="12.75">
      <c r="A163" s="385"/>
      <c r="B163" s="385"/>
      <c r="C163" s="385"/>
      <c r="D163" s="385"/>
      <c r="E163" s="385"/>
      <c r="F163" s="385"/>
      <c r="G163" s="385"/>
      <c r="H163" s="385"/>
    </row>
    <row r="164" spans="1:17" s="12" customFormat="1" ht="12.75">
      <c r="A164" s="223"/>
      <c r="B164" s="223"/>
      <c r="C164" s="223"/>
      <c r="D164" s="223"/>
      <c r="E164" s="223"/>
      <c r="F164" s="223"/>
      <c r="G164" s="223"/>
      <c r="H164" s="230"/>
      <c r="I164" s="268"/>
      <c r="J164" s="268"/>
      <c r="K164" s="268"/>
      <c r="L164" s="268"/>
      <c r="M164" s="268"/>
      <c r="N164" s="268"/>
      <c r="O164" s="268"/>
      <c r="P164" s="268"/>
      <c r="Q164" s="268"/>
    </row>
    <row r="165" spans="1:17" s="12" customFormat="1" ht="12.75">
      <c r="A165" s="223"/>
      <c r="B165" s="223"/>
      <c r="C165" s="223"/>
      <c r="D165" s="223"/>
      <c r="E165" s="223"/>
      <c r="F165" s="223"/>
      <c r="G165" s="223"/>
      <c r="H165" s="230"/>
      <c r="I165" s="268"/>
      <c r="J165" s="268"/>
      <c r="K165" s="268"/>
      <c r="L165" s="268"/>
      <c r="M165" s="268"/>
      <c r="N165" s="268"/>
      <c r="O165" s="268"/>
      <c r="P165" s="268"/>
      <c r="Q165" s="268"/>
    </row>
    <row r="166" spans="1:8" ht="18.75" customHeight="1">
      <c r="A166" s="425" t="s">
        <v>342</v>
      </c>
      <c r="B166" s="425"/>
      <c r="C166" s="425"/>
      <c r="D166" s="425"/>
      <c r="E166" s="410">
        <v>2019</v>
      </c>
      <c r="F166" s="410"/>
      <c r="G166" s="410"/>
      <c r="H166" s="411"/>
    </row>
    <row r="167" spans="1:8" ht="18.75" customHeight="1">
      <c r="A167" s="86" t="s">
        <v>1421</v>
      </c>
      <c r="B167" s="37" t="s">
        <v>1422</v>
      </c>
      <c r="C167" s="14" t="s">
        <v>1423</v>
      </c>
      <c r="D167" s="15" t="s">
        <v>1413</v>
      </c>
      <c r="E167" s="86" t="s">
        <v>1284</v>
      </c>
      <c r="F167" s="86" t="s">
        <v>1285</v>
      </c>
      <c r="G167" s="86" t="s">
        <v>1420</v>
      </c>
      <c r="H167" s="231" t="s">
        <v>1417</v>
      </c>
    </row>
    <row r="168" spans="1:8" ht="18.75" customHeight="1">
      <c r="A168" s="106" t="s">
        <v>1288</v>
      </c>
      <c r="B168" s="401" t="s">
        <v>1558</v>
      </c>
      <c r="C168" s="404" t="s">
        <v>1428</v>
      </c>
      <c r="D168" s="407" t="s">
        <v>1433</v>
      </c>
      <c r="E168" s="107">
        <f>SUM(E15:E21)</f>
        <v>0</v>
      </c>
      <c r="F168" s="107"/>
      <c r="G168" s="107"/>
      <c r="H168" s="107">
        <f>SUM(E168:G168)</f>
        <v>0</v>
      </c>
    </row>
    <row r="169" spans="1:8" ht="18.75" customHeight="1">
      <c r="A169" s="106" t="s">
        <v>1290</v>
      </c>
      <c r="B169" s="402"/>
      <c r="C169" s="405"/>
      <c r="D169" s="408"/>
      <c r="E169" s="110">
        <f>SUM(F15:F21)</f>
        <v>0</v>
      </c>
      <c r="F169" s="110"/>
      <c r="G169" s="110"/>
      <c r="H169" s="107">
        <f>SUM(E169:G169)</f>
        <v>0</v>
      </c>
    </row>
    <row r="170" spans="1:8" ht="18.75" customHeight="1">
      <c r="A170" s="106" t="s">
        <v>1291</v>
      </c>
      <c r="B170" s="403"/>
      <c r="C170" s="406"/>
      <c r="D170" s="409"/>
      <c r="E170" s="110">
        <f>IF(E168=0,,E169/E168*100)</f>
        <v>0</v>
      </c>
      <c r="F170" s="110">
        <f>IF(F168=0,,F169/F168*100)</f>
        <v>0</v>
      </c>
      <c r="G170" s="110">
        <f>IF(G168=0,,G169/G168*100)</f>
        <v>0</v>
      </c>
      <c r="H170" s="110">
        <f>IF(H168=0,,H169/H168*100)</f>
        <v>0</v>
      </c>
    </row>
    <row r="171" spans="1:8" ht="18.75" customHeight="1">
      <c r="A171" s="106" t="s">
        <v>1288</v>
      </c>
      <c r="B171" s="401" t="s">
        <v>1129</v>
      </c>
      <c r="C171" s="404" t="s">
        <v>1428</v>
      </c>
      <c r="D171" s="407" t="s">
        <v>858</v>
      </c>
      <c r="E171" s="110">
        <f>SUM(E31:E34,E39:E40,E44,E45)</f>
        <v>369968</v>
      </c>
      <c r="F171" s="110">
        <f>SUM(E36,E35)</f>
        <v>5000</v>
      </c>
      <c r="G171" s="110"/>
      <c r="H171" s="110">
        <f>SUM(E171:G171)</f>
        <v>374968</v>
      </c>
    </row>
    <row r="172" spans="1:8" ht="18.75" customHeight="1">
      <c r="A172" s="106" t="s">
        <v>1290</v>
      </c>
      <c r="B172" s="402"/>
      <c r="C172" s="405"/>
      <c r="D172" s="408"/>
      <c r="E172" s="110">
        <f>SUM(F31:F34,F39:F40,F44,F45)</f>
        <v>371173.76</v>
      </c>
      <c r="F172" s="110">
        <f>SUM(F36,F35)</f>
        <v>0</v>
      </c>
      <c r="G172" s="110"/>
      <c r="H172" s="110">
        <f>SUM(E172:G172)</f>
        <v>371173.76</v>
      </c>
    </row>
    <row r="173" spans="1:8" ht="18.75" customHeight="1">
      <c r="A173" s="106" t="s">
        <v>1291</v>
      </c>
      <c r="B173" s="403"/>
      <c r="C173" s="406"/>
      <c r="D173" s="409"/>
      <c r="E173" s="110">
        <f>IF(E171=0,,E172/E171*100)</f>
        <v>100.32590926782856</v>
      </c>
      <c r="F173" s="110">
        <f>IF(F171=0,,F172/F171*100)</f>
        <v>0</v>
      </c>
      <c r="G173" s="110">
        <f>IF(G171=0,,G172/G171*100)</f>
        <v>0</v>
      </c>
      <c r="H173" s="110">
        <f>IF(H171=0,,H172/H171*100)</f>
        <v>98.98811631925925</v>
      </c>
    </row>
    <row r="174" spans="1:8" ht="18.75" customHeight="1">
      <c r="A174" s="106" t="s">
        <v>1288</v>
      </c>
      <c r="B174" s="401" t="s">
        <v>1134</v>
      </c>
      <c r="C174" s="404" t="s">
        <v>1428</v>
      </c>
      <c r="D174" s="407" t="s">
        <v>1048</v>
      </c>
      <c r="E174" s="110">
        <f>SUM(E55:E56)</f>
        <v>254259</v>
      </c>
      <c r="F174" s="110">
        <f>SUM(E57:E59)</f>
        <v>0</v>
      </c>
      <c r="G174" s="110">
        <f>SUM(E73)</f>
        <v>0</v>
      </c>
      <c r="H174" s="110">
        <f>SUM(E174:G174)</f>
        <v>254259</v>
      </c>
    </row>
    <row r="175" spans="1:8" ht="18.75" customHeight="1">
      <c r="A175" s="106" t="s">
        <v>1290</v>
      </c>
      <c r="B175" s="402"/>
      <c r="C175" s="405"/>
      <c r="D175" s="408"/>
      <c r="E175" s="110">
        <f>SUM(F55:F56)</f>
        <v>280989</v>
      </c>
      <c r="F175" s="110">
        <f>SUM(F57:F59)</f>
        <v>0</v>
      </c>
      <c r="G175" s="110">
        <f>SUM(F73)</f>
        <v>0</v>
      </c>
      <c r="H175" s="110">
        <f>SUM(E175:G175)</f>
        <v>280989</v>
      </c>
    </row>
    <row r="176" spans="1:8" ht="18.75" customHeight="1">
      <c r="A176" s="106" t="s">
        <v>1291</v>
      </c>
      <c r="B176" s="403"/>
      <c r="C176" s="406"/>
      <c r="D176" s="409"/>
      <c r="E176" s="110">
        <f>SUM(E57:E59)</f>
        <v>0</v>
      </c>
      <c r="F176" s="110">
        <f>IF(F174=0,,F175/F174*100)</f>
        <v>0</v>
      </c>
      <c r="G176" s="110">
        <f>IF(G174=0,,G175/G174*100)</f>
        <v>0</v>
      </c>
      <c r="H176" s="110">
        <f>IF(H174=0,,H175/H174*100)</f>
        <v>110.51290219815229</v>
      </c>
    </row>
    <row r="177" spans="1:8" ht="18.75" customHeight="1">
      <c r="A177" s="106" t="s">
        <v>1288</v>
      </c>
      <c r="B177" s="401" t="s">
        <v>1140</v>
      </c>
      <c r="C177" s="404" t="s">
        <v>1428</v>
      </c>
      <c r="D177" s="407" t="s">
        <v>1135</v>
      </c>
      <c r="E177" s="110">
        <f>SUM(E96,E93:E94,E86:E91)</f>
        <v>9357</v>
      </c>
      <c r="F177" s="110"/>
      <c r="G177" s="110"/>
      <c r="H177" s="110">
        <f>SUM(E177:G177)</f>
        <v>9357</v>
      </c>
    </row>
    <row r="178" spans="1:8" ht="18.75" customHeight="1">
      <c r="A178" s="106" t="s">
        <v>1290</v>
      </c>
      <c r="B178" s="402"/>
      <c r="C178" s="405"/>
      <c r="D178" s="408"/>
      <c r="E178" s="110">
        <f>SUM(F96,F93:F94,F86:F91)</f>
        <v>34130.94</v>
      </c>
      <c r="F178" s="110"/>
      <c r="G178" s="110"/>
      <c r="H178" s="110">
        <f>SUM(E178:G178)</f>
        <v>34130.94</v>
      </c>
    </row>
    <row r="179" spans="1:8" ht="18.75" customHeight="1">
      <c r="A179" s="106" t="s">
        <v>1291</v>
      </c>
      <c r="B179" s="403"/>
      <c r="C179" s="406"/>
      <c r="D179" s="409"/>
      <c r="E179" s="110">
        <f>IF(E177=0,,E178/E177*100)</f>
        <v>364.763706316127</v>
      </c>
      <c r="F179" s="110">
        <f>IF(F177=0,,F178/F177*100)</f>
        <v>0</v>
      </c>
      <c r="G179" s="110">
        <f>IF(G177=0,,G178/G177*100)</f>
        <v>0</v>
      </c>
      <c r="H179" s="110">
        <f>IF(H177=0,,H178/H177*100)</f>
        <v>364.763706316127</v>
      </c>
    </row>
    <row r="180" spans="1:8" ht="18.75" customHeight="1">
      <c r="A180" s="106" t="s">
        <v>1288</v>
      </c>
      <c r="B180" s="401" t="s">
        <v>1648</v>
      </c>
      <c r="C180" s="404" t="s">
        <v>1428</v>
      </c>
      <c r="D180" s="407" t="s">
        <v>1141</v>
      </c>
      <c r="E180" s="110">
        <f>SUM(E106:E108,E110:E119)</f>
        <v>5920</v>
      </c>
      <c r="F180" s="110"/>
      <c r="G180" s="110"/>
      <c r="H180" s="110">
        <f>SUM(E180:G180)</f>
        <v>5920</v>
      </c>
    </row>
    <row r="181" spans="1:8" ht="18.75" customHeight="1">
      <c r="A181" s="106" t="s">
        <v>1290</v>
      </c>
      <c r="B181" s="402"/>
      <c r="C181" s="405"/>
      <c r="D181" s="408"/>
      <c r="E181" s="110">
        <f>SUM(F106:F108,F110:F119)</f>
        <v>11473.320000000002</v>
      </c>
      <c r="F181" s="110"/>
      <c r="G181" s="110"/>
      <c r="H181" s="110">
        <f>SUM(E181:G181)</f>
        <v>11473.320000000002</v>
      </c>
    </row>
    <row r="182" spans="1:8" ht="18.75" customHeight="1">
      <c r="A182" s="106" t="s">
        <v>1291</v>
      </c>
      <c r="B182" s="403"/>
      <c r="C182" s="406"/>
      <c r="D182" s="409"/>
      <c r="E182" s="110">
        <f>IF(E180=0,,E181/E180*100)</f>
        <v>193.80608108108112</v>
      </c>
      <c r="F182" s="110">
        <f>IF(F180=0,,F181/F180*100)</f>
        <v>0</v>
      </c>
      <c r="G182" s="110">
        <f>IF(G180=0,,G181/G180*100)</f>
        <v>0</v>
      </c>
      <c r="H182" s="110">
        <f>IF(H180=0,,H181/H180*100)</f>
        <v>193.80608108108112</v>
      </c>
    </row>
    <row r="183" spans="1:8" ht="18.75" customHeight="1">
      <c r="A183" s="106" t="s">
        <v>1288</v>
      </c>
      <c r="B183" s="401" t="s">
        <v>1049</v>
      </c>
      <c r="C183" s="404" t="s">
        <v>1428</v>
      </c>
      <c r="D183" s="407" t="s">
        <v>217</v>
      </c>
      <c r="E183" s="110">
        <f>SUM(E129:E133,E135:E138)</f>
        <v>2705</v>
      </c>
      <c r="F183" s="110"/>
      <c r="G183" s="110"/>
      <c r="H183" s="110">
        <f>SUM(E183:G183)</f>
        <v>2705</v>
      </c>
    </row>
    <row r="184" spans="1:8" ht="18.75" customHeight="1">
      <c r="A184" s="106" t="s">
        <v>1290</v>
      </c>
      <c r="B184" s="402"/>
      <c r="C184" s="405"/>
      <c r="D184" s="408"/>
      <c r="E184" s="110">
        <f>SUM(F129:F133,F135:F138)</f>
        <v>1786.56</v>
      </c>
      <c r="F184" s="110"/>
      <c r="G184" s="110"/>
      <c r="H184" s="110">
        <f>SUM(E184:G184)</f>
        <v>1786.56</v>
      </c>
    </row>
    <row r="185" spans="1:8" ht="18.75" customHeight="1">
      <c r="A185" s="106" t="s">
        <v>1291</v>
      </c>
      <c r="B185" s="403"/>
      <c r="C185" s="406"/>
      <c r="D185" s="409"/>
      <c r="E185" s="110">
        <f>IF(E183=0,,E184/E183*100)</f>
        <v>66.04658040665434</v>
      </c>
      <c r="F185" s="110">
        <f>IF(F183=0,,F184/F183*100)</f>
        <v>0</v>
      </c>
      <c r="G185" s="110">
        <f>IF(G183=0,,G184/G183*100)</f>
        <v>0</v>
      </c>
      <c r="H185" s="110">
        <f>IF(H183=0,,H184/H183*100)</f>
        <v>66.04658040665434</v>
      </c>
    </row>
    <row r="186" spans="1:8" ht="18.75" customHeight="1">
      <c r="A186" s="106" t="s">
        <v>1288</v>
      </c>
      <c r="B186" s="401" t="s">
        <v>1050</v>
      </c>
      <c r="C186" s="404" t="s">
        <v>1428</v>
      </c>
      <c r="D186" s="407" t="s">
        <v>1052</v>
      </c>
      <c r="E186" s="110">
        <f>SUM(E148)</f>
        <v>0</v>
      </c>
      <c r="F186" s="110"/>
      <c r="G186" s="110"/>
      <c r="H186" s="110">
        <f>SUM(E186:G186)</f>
        <v>0</v>
      </c>
    </row>
    <row r="187" spans="1:8" ht="18.75" customHeight="1">
      <c r="A187" s="106" t="s">
        <v>1290</v>
      </c>
      <c r="B187" s="402"/>
      <c r="C187" s="405"/>
      <c r="D187" s="408"/>
      <c r="E187" s="110">
        <f>SUM(F148)</f>
        <v>0</v>
      </c>
      <c r="F187" s="110"/>
      <c r="G187" s="110"/>
      <c r="H187" s="110">
        <f>SUM(E187:G187)</f>
        <v>0</v>
      </c>
    </row>
    <row r="188" spans="1:8" ht="18.75" customHeight="1">
      <c r="A188" s="106" t="s">
        <v>1291</v>
      </c>
      <c r="B188" s="403"/>
      <c r="C188" s="406"/>
      <c r="D188" s="409"/>
      <c r="E188" s="110">
        <f>IF(E186=0,,E187/E186*100)</f>
        <v>0</v>
      </c>
      <c r="F188" s="110">
        <f>IF(F186=0,,F187/F186*100)</f>
        <v>0</v>
      </c>
      <c r="G188" s="110">
        <f>IF(G186=0,,G187/G186*100)</f>
        <v>0</v>
      </c>
      <c r="H188" s="110">
        <f>IF(H186=0,,H187/H186*100)</f>
        <v>0</v>
      </c>
    </row>
    <row r="189" spans="1:8" ht="18.75" customHeight="1">
      <c r="A189" s="106" t="s">
        <v>1288</v>
      </c>
      <c r="B189" s="401" t="s">
        <v>329</v>
      </c>
      <c r="C189" s="404" t="s">
        <v>1428</v>
      </c>
      <c r="D189" s="407" t="s">
        <v>1051</v>
      </c>
      <c r="E189" s="110">
        <f>SUM(E158)</f>
        <v>0</v>
      </c>
      <c r="F189" s="110"/>
      <c r="G189" s="110"/>
      <c r="H189" s="110">
        <f>SUM(E189:G189)</f>
        <v>0</v>
      </c>
    </row>
    <row r="190" spans="1:8" ht="18.75" customHeight="1">
      <c r="A190" s="106" t="s">
        <v>1290</v>
      </c>
      <c r="B190" s="402"/>
      <c r="C190" s="405"/>
      <c r="D190" s="408"/>
      <c r="E190" s="110">
        <f>SUM(F158)</f>
        <v>0</v>
      </c>
      <c r="F190" s="110"/>
      <c r="G190" s="110"/>
      <c r="H190" s="110">
        <f>SUM(E190:G190)</f>
        <v>0</v>
      </c>
    </row>
    <row r="191" spans="1:8" ht="18.75" customHeight="1">
      <c r="A191" s="106" t="s">
        <v>1291</v>
      </c>
      <c r="B191" s="403"/>
      <c r="C191" s="406"/>
      <c r="D191" s="409"/>
      <c r="E191" s="110">
        <f>IF(E189=0,,E190/E189*100)</f>
        <v>0</v>
      </c>
      <c r="F191" s="110">
        <f>IF(F189=0,,F190/F189*100)</f>
        <v>0</v>
      </c>
      <c r="G191" s="110">
        <f>IF(G189=0,,G190/G189*100)</f>
        <v>0</v>
      </c>
      <c r="H191" s="110">
        <f>IF(H189=0,,H190/H189*100)</f>
        <v>0</v>
      </c>
    </row>
    <row r="192" spans="1:8" ht="18.75" customHeight="1">
      <c r="A192" s="111" t="s">
        <v>1288</v>
      </c>
      <c r="B192" s="112"/>
      <c r="C192" s="111"/>
      <c r="D192" s="48" t="s">
        <v>985</v>
      </c>
      <c r="E192" s="113">
        <f aca="true" t="shared" si="8" ref="E192:G193">SUM(E168,E171,E174,E177,E180,E183,E186,E189)</f>
        <v>642209</v>
      </c>
      <c r="F192" s="113">
        <f t="shared" si="8"/>
        <v>5000</v>
      </c>
      <c r="G192" s="113">
        <f t="shared" si="8"/>
        <v>0</v>
      </c>
      <c r="H192" s="113">
        <f>SUM(E192:G192)</f>
        <v>647209</v>
      </c>
    </row>
    <row r="193" spans="1:8" ht="18.75" customHeight="1">
      <c r="A193" s="111" t="s">
        <v>1290</v>
      </c>
      <c r="B193" s="112"/>
      <c r="C193" s="111"/>
      <c r="D193" s="48" t="s">
        <v>986</v>
      </c>
      <c r="E193" s="113">
        <f t="shared" si="8"/>
        <v>699553.58</v>
      </c>
      <c r="F193" s="113">
        <f t="shared" si="8"/>
        <v>0</v>
      </c>
      <c r="G193" s="113">
        <f t="shared" si="8"/>
        <v>0</v>
      </c>
      <c r="H193" s="113">
        <f>SUM(E193:G193)</f>
        <v>699553.58</v>
      </c>
    </row>
    <row r="194" spans="1:8" ht="18.75" customHeight="1">
      <c r="A194" s="111" t="s">
        <v>1291</v>
      </c>
      <c r="B194" s="112"/>
      <c r="C194" s="111"/>
      <c r="D194" s="48" t="s">
        <v>1292</v>
      </c>
      <c r="E194" s="113">
        <f>IF(E192=0,,E193/E192*100)</f>
        <v>108.92927068913703</v>
      </c>
      <c r="F194" s="113">
        <f>IF(F192=0,,F193/F192*100)</f>
        <v>0</v>
      </c>
      <c r="G194" s="113">
        <f>IF(G192=0,,G193/G192*100)</f>
        <v>0</v>
      </c>
      <c r="H194" s="113">
        <f>IF(H192=0,,H193/H192*100)</f>
        <v>108.08773981820401</v>
      </c>
    </row>
    <row r="195" spans="1:8" ht="12.75">
      <c r="A195" s="115"/>
      <c r="B195" s="52"/>
      <c r="C195" s="51"/>
      <c r="D195" s="115"/>
      <c r="E195" s="115"/>
      <c r="F195" s="115"/>
      <c r="G195" s="116"/>
      <c r="H195" s="222"/>
    </row>
    <row r="196" spans="1:8" ht="12.75">
      <c r="A196" s="115" t="s">
        <v>1288</v>
      </c>
      <c r="B196" s="52" t="s">
        <v>985</v>
      </c>
      <c r="C196" s="51"/>
      <c r="D196" s="115"/>
      <c r="E196" s="115"/>
      <c r="F196" s="115"/>
      <c r="G196" s="116"/>
      <c r="H196" s="222"/>
    </row>
    <row r="197" spans="1:8" ht="12.75">
      <c r="A197" s="115" t="s">
        <v>1290</v>
      </c>
      <c r="B197" s="52" t="s">
        <v>986</v>
      </c>
      <c r="C197" s="51"/>
      <c r="D197" s="115"/>
      <c r="E197" s="115"/>
      <c r="F197" s="115"/>
      <c r="G197" s="116"/>
      <c r="H197" s="222"/>
    </row>
    <row r="198" spans="1:8" ht="12.75">
      <c r="A198" s="115" t="s">
        <v>1291</v>
      </c>
      <c r="B198" s="52" t="s">
        <v>1292</v>
      </c>
      <c r="C198" s="51"/>
      <c r="D198" s="115"/>
      <c r="E198" s="115"/>
      <c r="F198" s="115"/>
      <c r="G198" s="116"/>
      <c r="H198" s="222"/>
    </row>
    <row r="199" spans="1:8" ht="12.75">
      <c r="A199" s="115"/>
      <c r="B199" s="52"/>
      <c r="C199" s="51"/>
      <c r="D199" s="115"/>
      <c r="E199" s="115"/>
      <c r="F199" s="115"/>
      <c r="G199" s="116"/>
      <c r="H199" s="222"/>
    </row>
    <row r="200" spans="1:8" ht="12.75">
      <c r="A200" s="382" t="s">
        <v>1414</v>
      </c>
      <c r="B200" s="382"/>
      <c r="C200" s="382"/>
      <c r="D200" s="382"/>
      <c r="E200" s="382"/>
      <c r="F200" s="382"/>
      <c r="G200" s="382"/>
      <c r="H200" s="222"/>
    </row>
    <row r="201" spans="1:8" ht="12.75">
      <c r="A201" s="432" t="s">
        <v>65</v>
      </c>
      <c r="B201" s="433"/>
      <c r="C201" s="433"/>
      <c r="D201" s="433"/>
      <c r="E201" s="433"/>
      <c r="F201" s="433"/>
      <c r="G201" s="433"/>
      <c r="H201" s="441"/>
    </row>
    <row r="202" spans="1:8" ht="12.75">
      <c r="A202" s="433"/>
      <c r="B202" s="433"/>
      <c r="C202" s="433"/>
      <c r="D202" s="433"/>
      <c r="E202" s="433"/>
      <c r="F202" s="433"/>
      <c r="G202" s="433"/>
      <c r="H202" s="441"/>
    </row>
    <row r="203" spans="1:8" ht="12.75">
      <c r="A203" s="433"/>
      <c r="B203" s="433"/>
      <c r="C203" s="433"/>
      <c r="D203" s="433"/>
      <c r="E203" s="433"/>
      <c r="F203" s="433"/>
      <c r="G203" s="433"/>
      <c r="H203" s="441"/>
    </row>
    <row r="206" spans="1:5" ht="12.75">
      <c r="A206" s="434" t="s">
        <v>1428</v>
      </c>
      <c r="B206" s="434"/>
      <c r="C206" s="434" t="s">
        <v>343</v>
      </c>
      <c r="D206" s="434"/>
      <c r="E206" s="434"/>
    </row>
    <row r="207" spans="1:5" ht="12.75">
      <c r="A207" s="55" t="s">
        <v>1293</v>
      </c>
      <c r="B207" s="55"/>
      <c r="C207" s="434" t="s">
        <v>344</v>
      </c>
      <c r="D207" s="434"/>
      <c r="E207" s="434"/>
    </row>
    <row r="208" spans="1:5" ht="12.75">
      <c r="A208" s="434" t="s">
        <v>1294</v>
      </c>
      <c r="B208" s="434"/>
      <c r="C208" s="434" t="s">
        <v>1236</v>
      </c>
      <c r="D208" s="434"/>
      <c r="E208" s="434"/>
    </row>
    <row r="209" spans="1:5" ht="12.75">
      <c r="A209" s="55" t="s">
        <v>1295</v>
      </c>
      <c r="B209" s="57" t="s">
        <v>1296</v>
      </c>
      <c r="C209" s="434" t="s">
        <v>345</v>
      </c>
      <c r="D209" s="434"/>
      <c r="E209" s="434"/>
    </row>
    <row r="210" spans="1:8" ht="12.75">
      <c r="A210" s="437" t="s">
        <v>1297</v>
      </c>
      <c r="B210" s="437"/>
      <c r="C210" s="437"/>
      <c r="D210" s="398" t="s">
        <v>987</v>
      </c>
      <c r="E210" s="398"/>
      <c r="F210" s="398"/>
      <c r="G210" s="398"/>
      <c r="H210" s="398"/>
    </row>
    <row r="211" spans="1:8" ht="12.75">
      <c r="A211" s="434" t="s">
        <v>1298</v>
      </c>
      <c r="B211" s="434"/>
      <c r="C211" s="434"/>
      <c r="D211" s="394">
        <v>0</v>
      </c>
      <c r="E211" s="399"/>
      <c r="F211" s="399"/>
      <c r="G211" s="399"/>
      <c r="H211" s="399"/>
    </row>
    <row r="212" spans="1:8" ht="12.75">
      <c r="A212" s="434" t="s">
        <v>1299</v>
      </c>
      <c r="B212" s="434"/>
      <c r="C212" s="434"/>
      <c r="D212" s="394">
        <v>0</v>
      </c>
      <c r="E212" s="399"/>
      <c r="F212" s="399"/>
      <c r="G212" s="399"/>
      <c r="H212" s="399"/>
    </row>
    <row r="213" spans="1:8" ht="12.75">
      <c r="A213" s="434" t="s">
        <v>1416</v>
      </c>
      <c r="B213" s="434"/>
      <c r="C213" s="434"/>
      <c r="D213" s="395">
        <f>IF(D211=0,,D212/D211*100)</f>
        <v>0</v>
      </c>
      <c r="E213" s="426"/>
      <c r="F213" s="426"/>
      <c r="G213" s="426"/>
      <c r="H213" s="426"/>
    </row>
    <row r="214" spans="1:5" ht="12.75">
      <c r="A214" s="56"/>
      <c r="B214" s="56"/>
      <c r="C214" s="56"/>
      <c r="D214" s="56"/>
      <c r="E214" s="56"/>
    </row>
    <row r="215" spans="1:5" ht="12.75">
      <c r="A215" s="55" t="s">
        <v>1295</v>
      </c>
      <c r="B215" s="57" t="s">
        <v>1296</v>
      </c>
      <c r="C215" s="434" t="s">
        <v>346</v>
      </c>
      <c r="D215" s="434"/>
      <c r="E215" s="434"/>
    </row>
    <row r="216" spans="1:8" ht="12.75">
      <c r="A216" s="434" t="s">
        <v>1303</v>
      </c>
      <c r="B216" s="434"/>
      <c r="C216" s="434"/>
      <c r="D216" s="394">
        <v>0</v>
      </c>
      <c r="E216" s="399"/>
      <c r="F216" s="399"/>
      <c r="G216" s="399"/>
      <c r="H216" s="399"/>
    </row>
    <row r="217" spans="1:8" ht="12.75">
      <c r="A217" s="434" t="s">
        <v>1299</v>
      </c>
      <c r="B217" s="434"/>
      <c r="C217" s="434"/>
      <c r="D217" s="394">
        <v>0</v>
      </c>
      <c r="E217" s="399"/>
      <c r="F217" s="399"/>
      <c r="G217" s="399"/>
      <c r="H217" s="399"/>
    </row>
    <row r="218" spans="1:8" ht="12.75">
      <c r="A218" s="434" t="s">
        <v>1416</v>
      </c>
      <c r="B218" s="434"/>
      <c r="C218" s="434"/>
      <c r="D218" s="395">
        <f>IF(D216=0,,D217/D216*100)</f>
        <v>0</v>
      </c>
      <c r="E218" s="426"/>
      <c r="F218" s="426"/>
      <c r="G218" s="426"/>
      <c r="H218" s="426"/>
    </row>
    <row r="220" spans="1:8" ht="12.75">
      <c r="A220" s="382" t="s">
        <v>1414</v>
      </c>
      <c r="B220" s="382"/>
      <c r="C220" s="382"/>
      <c r="D220" s="382"/>
      <c r="E220" s="382"/>
      <c r="F220" s="382"/>
      <c r="G220" s="382"/>
      <c r="H220" s="222"/>
    </row>
    <row r="221" spans="1:8" ht="12.75">
      <c r="A221" s="432" t="s">
        <v>900</v>
      </c>
      <c r="B221" s="432"/>
      <c r="C221" s="432"/>
      <c r="D221" s="432"/>
      <c r="E221" s="432"/>
      <c r="F221" s="432"/>
      <c r="G221" s="432"/>
      <c r="H221" s="432"/>
    </row>
    <row r="222" spans="1:8" ht="12.75">
      <c r="A222" s="432"/>
      <c r="B222" s="432"/>
      <c r="C222" s="432"/>
      <c r="D222" s="432"/>
      <c r="E222" s="432"/>
      <c r="F222" s="432"/>
      <c r="G222" s="432"/>
      <c r="H222" s="432"/>
    </row>
    <row r="223" spans="1:8" ht="12.75">
      <c r="A223" s="432"/>
      <c r="B223" s="432"/>
      <c r="C223" s="432"/>
      <c r="D223" s="432"/>
      <c r="E223" s="432"/>
      <c r="F223" s="432"/>
      <c r="G223" s="432"/>
      <c r="H223" s="432"/>
    </row>
    <row r="225" spans="1:5" ht="12.75">
      <c r="A225" s="434" t="s">
        <v>1428</v>
      </c>
      <c r="B225" s="434"/>
      <c r="C225" s="434" t="s">
        <v>858</v>
      </c>
      <c r="D225" s="434"/>
      <c r="E225" s="434"/>
    </row>
    <row r="226" spans="1:5" ht="12.75">
      <c r="A226" s="55" t="s">
        <v>1293</v>
      </c>
      <c r="B226" s="55"/>
      <c r="C226" s="434" t="s">
        <v>347</v>
      </c>
      <c r="D226" s="434"/>
      <c r="E226" s="434"/>
    </row>
    <row r="227" spans="1:5" ht="12.75">
      <c r="A227" s="434" t="s">
        <v>1294</v>
      </c>
      <c r="B227" s="434"/>
      <c r="C227" s="434" t="s">
        <v>1236</v>
      </c>
      <c r="D227" s="434"/>
      <c r="E227" s="434"/>
    </row>
    <row r="228" spans="1:5" ht="12.75">
      <c r="A228" s="55" t="s">
        <v>1295</v>
      </c>
      <c r="B228" s="57" t="s">
        <v>1296</v>
      </c>
      <c r="C228" s="434" t="s">
        <v>348</v>
      </c>
      <c r="D228" s="434"/>
      <c r="E228" s="434"/>
    </row>
    <row r="229" spans="1:8" ht="12.75">
      <c r="A229" s="437" t="s">
        <v>1297</v>
      </c>
      <c r="B229" s="437"/>
      <c r="C229" s="437"/>
      <c r="D229" s="398" t="s">
        <v>987</v>
      </c>
      <c r="E229" s="398"/>
      <c r="F229" s="398"/>
      <c r="G229" s="398"/>
      <c r="H229" s="398"/>
    </row>
    <row r="230" spans="1:8" ht="12.75">
      <c r="A230" s="434" t="s">
        <v>1298</v>
      </c>
      <c r="B230" s="434"/>
      <c r="C230" s="434"/>
      <c r="D230" s="394">
        <v>42</v>
      </c>
      <c r="E230" s="399"/>
      <c r="F230" s="399"/>
      <c r="G230" s="399"/>
      <c r="H230" s="399"/>
    </row>
    <row r="231" spans="1:8" ht="12.75">
      <c r="A231" s="434" t="s">
        <v>1299</v>
      </c>
      <c r="B231" s="434"/>
      <c r="C231" s="434"/>
      <c r="D231" s="394">
        <v>40</v>
      </c>
      <c r="E231" s="399"/>
      <c r="F231" s="399"/>
      <c r="G231" s="399"/>
      <c r="H231" s="399"/>
    </row>
    <row r="232" spans="1:8" ht="12.75">
      <c r="A232" s="434" t="s">
        <v>1416</v>
      </c>
      <c r="B232" s="434"/>
      <c r="C232" s="434"/>
      <c r="D232" s="395">
        <f>IF(D230=0,,D231/D230*100)</f>
        <v>95.23809523809523</v>
      </c>
      <c r="E232" s="426"/>
      <c r="F232" s="426"/>
      <c r="G232" s="426"/>
      <c r="H232" s="426"/>
    </row>
    <row r="233" spans="1:5" ht="12.75">
      <c r="A233" s="56"/>
      <c r="B233" s="56"/>
      <c r="C233" s="56"/>
      <c r="D233" s="56"/>
      <c r="E233" s="56"/>
    </row>
    <row r="234" spans="1:5" ht="12.75">
      <c r="A234" s="55" t="s">
        <v>1295</v>
      </c>
      <c r="B234" s="57" t="s">
        <v>1296</v>
      </c>
      <c r="C234" s="434" t="s">
        <v>901</v>
      </c>
      <c r="D234" s="434"/>
      <c r="E234" s="434"/>
    </row>
    <row r="235" spans="1:8" ht="12.75">
      <c r="A235" s="434" t="s">
        <v>1303</v>
      </c>
      <c r="B235" s="434"/>
      <c r="C235" s="434"/>
      <c r="D235" s="394">
        <v>0</v>
      </c>
      <c r="E235" s="399"/>
      <c r="F235" s="399"/>
      <c r="G235" s="399"/>
      <c r="H235" s="399"/>
    </row>
    <row r="236" spans="1:8" ht="12.75">
      <c r="A236" s="434" t="s">
        <v>1299</v>
      </c>
      <c r="B236" s="434"/>
      <c r="C236" s="434"/>
      <c r="D236" s="394">
        <v>0</v>
      </c>
      <c r="E236" s="399"/>
      <c r="F236" s="399"/>
      <c r="G236" s="399"/>
      <c r="H236" s="399"/>
    </row>
    <row r="237" spans="1:8" ht="12.75">
      <c r="A237" s="434" t="s">
        <v>1416</v>
      </c>
      <c r="B237" s="434"/>
      <c r="C237" s="434"/>
      <c r="D237" s="395">
        <f>IF(D235=0,,D236/D235*100)</f>
        <v>0</v>
      </c>
      <c r="E237" s="426"/>
      <c r="F237" s="426"/>
      <c r="G237" s="426"/>
      <c r="H237" s="426"/>
    </row>
    <row r="238" spans="1:8" ht="12.75">
      <c r="A238" s="434"/>
      <c r="B238" s="434"/>
      <c r="C238" s="434"/>
      <c r="D238" s="394"/>
      <c r="E238" s="399"/>
      <c r="F238" s="399"/>
      <c r="G238" s="399"/>
      <c r="H238" s="399"/>
    </row>
    <row r="240" spans="1:8" ht="12.75">
      <c r="A240" s="382" t="s">
        <v>1414</v>
      </c>
      <c r="B240" s="382"/>
      <c r="C240" s="382"/>
      <c r="D240" s="382"/>
      <c r="E240" s="382"/>
      <c r="F240" s="382"/>
      <c r="G240" s="382"/>
      <c r="H240" s="222"/>
    </row>
    <row r="241" spans="1:8" ht="12.75">
      <c r="A241" s="384" t="s">
        <v>1747</v>
      </c>
      <c r="B241" s="385"/>
      <c r="C241" s="385"/>
      <c r="D241" s="385"/>
      <c r="E241" s="385"/>
      <c r="F241" s="385"/>
      <c r="G241" s="385"/>
      <c r="H241" s="424"/>
    </row>
    <row r="242" spans="1:8" ht="12.75">
      <c r="A242" s="385"/>
      <c r="B242" s="385"/>
      <c r="C242" s="385"/>
      <c r="D242" s="385"/>
      <c r="E242" s="385"/>
      <c r="F242" s="385"/>
      <c r="G242" s="385"/>
      <c r="H242" s="424"/>
    </row>
    <row r="243" spans="1:8" ht="12.75">
      <c r="A243" s="385"/>
      <c r="B243" s="385"/>
      <c r="C243" s="385"/>
      <c r="D243" s="385"/>
      <c r="E243" s="385"/>
      <c r="F243" s="385"/>
      <c r="G243" s="385"/>
      <c r="H243" s="424"/>
    </row>
    <row r="245" spans="1:5" ht="12.75">
      <c r="A245" s="434" t="s">
        <v>1428</v>
      </c>
      <c r="B245" s="434"/>
      <c r="C245" s="434" t="s">
        <v>1781</v>
      </c>
      <c r="D245" s="434"/>
      <c r="E245" s="434"/>
    </row>
    <row r="246" spans="1:5" ht="12.75">
      <c r="A246" s="55" t="s">
        <v>1293</v>
      </c>
      <c r="B246" s="55"/>
      <c r="C246" s="434" t="s">
        <v>347</v>
      </c>
      <c r="D246" s="434"/>
      <c r="E246" s="434"/>
    </row>
    <row r="247" spans="1:5" ht="12.75">
      <c r="A247" s="434" t="s">
        <v>1294</v>
      </c>
      <c r="B247" s="434"/>
      <c r="C247" s="434" t="s">
        <v>1236</v>
      </c>
      <c r="D247" s="434"/>
      <c r="E247" s="434"/>
    </row>
    <row r="248" spans="1:5" ht="12.75">
      <c r="A248" s="55" t="s">
        <v>1295</v>
      </c>
      <c r="B248" s="57" t="s">
        <v>1296</v>
      </c>
      <c r="C248" s="434" t="s">
        <v>348</v>
      </c>
      <c r="D248" s="434"/>
      <c r="E248" s="434"/>
    </row>
    <row r="249" spans="1:8" ht="12.75">
      <c r="A249" s="437" t="s">
        <v>1297</v>
      </c>
      <c r="B249" s="437"/>
      <c r="C249" s="437"/>
      <c r="D249" s="398" t="s">
        <v>987</v>
      </c>
      <c r="E249" s="398"/>
      <c r="F249" s="398"/>
      <c r="G249" s="398"/>
      <c r="H249" s="398"/>
    </row>
    <row r="250" spans="1:8" ht="12.75">
      <c r="A250" s="434" t="s">
        <v>1298</v>
      </c>
      <c r="B250" s="434"/>
      <c r="C250" s="434"/>
      <c r="D250" s="394">
        <v>30</v>
      </c>
      <c r="E250" s="399"/>
      <c r="F250" s="399"/>
      <c r="G250" s="399"/>
      <c r="H250" s="399"/>
    </row>
    <row r="251" spans="1:8" ht="12.75">
      <c r="A251" s="434" t="s">
        <v>1299</v>
      </c>
      <c r="B251" s="434"/>
      <c r="C251" s="434"/>
      <c r="D251" s="394">
        <v>33</v>
      </c>
      <c r="E251" s="399"/>
      <c r="F251" s="399"/>
      <c r="G251" s="399"/>
      <c r="H251" s="399"/>
    </row>
    <row r="252" spans="1:8" ht="12.75">
      <c r="A252" s="434" t="s">
        <v>1416</v>
      </c>
      <c r="B252" s="434"/>
      <c r="C252" s="434"/>
      <c r="D252" s="395">
        <f>IF(D250=0,,D251/D250*100)</f>
        <v>110.00000000000001</v>
      </c>
      <c r="E252" s="426"/>
      <c r="F252" s="426"/>
      <c r="G252" s="426"/>
      <c r="H252" s="426"/>
    </row>
    <row r="253" spans="1:5" ht="12.75">
      <c r="A253" s="56"/>
      <c r="B253" s="56"/>
      <c r="C253" s="56"/>
      <c r="D253" s="56"/>
      <c r="E253" s="56"/>
    </row>
    <row r="254" spans="1:5" ht="12.75">
      <c r="A254" s="55" t="s">
        <v>1295</v>
      </c>
      <c r="B254" s="57" t="s">
        <v>1296</v>
      </c>
      <c r="C254" s="434" t="s">
        <v>901</v>
      </c>
      <c r="D254" s="434"/>
      <c r="E254" s="434"/>
    </row>
    <row r="255" spans="1:8" ht="12.75">
      <c r="A255" s="434" t="s">
        <v>1303</v>
      </c>
      <c r="B255" s="434"/>
      <c r="C255" s="434"/>
      <c r="D255" s="394">
        <v>1</v>
      </c>
      <c r="E255" s="399"/>
      <c r="F255" s="399"/>
      <c r="G255" s="399"/>
      <c r="H255" s="399"/>
    </row>
    <row r="256" spans="1:8" ht="12.75">
      <c r="A256" s="434" t="s">
        <v>1299</v>
      </c>
      <c r="B256" s="434"/>
      <c r="C256" s="434"/>
      <c r="D256" s="394">
        <v>1</v>
      </c>
      <c r="E256" s="399"/>
      <c r="F256" s="399"/>
      <c r="G256" s="399"/>
      <c r="H256" s="399"/>
    </row>
    <row r="257" spans="1:8" ht="12.75">
      <c r="A257" s="434" t="s">
        <v>1416</v>
      </c>
      <c r="B257" s="434"/>
      <c r="C257" s="434"/>
      <c r="D257" s="395">
        <f>IF(D255=0,,D256/D255*100)</f>
        <v>100</v>
      </c>
      <c r="E257" s="426"/>
      <c r="F257" s="426"/>
      <c r="G257" s="426"/>
      <c r="H257" s="426"/>
    </row>
    <row r="258" spans="1:8" ht="12.75">
      <c r="A258" s="434"/>
      <c r="B258" s="434"/>
      <c r="C258" s="434"/>
      <c r="D258" s="394"/>
      <c r="E258" s="399"/>
      <c r="F258" s="399"/>
      <c r="G258" s="399"/>
      <c r="H258" s="399"/>
    </row>
    <row r="260" spans="1:8" ht="12.75">
      <c r="A260" s="382" t="s">
        <v>1414</v>
      </c>
      <c r="B260" s="382"/>
      <c r="C260" s="382"/>
      <c r="D260" s="382"/>
      <c r="E260" s="382"/>
      <c r="F260" s="382"/>
      <c r="G260" s="382"/>
      <c r="H260" s="222"/>
    </row>
    <row r="261" spans="1:8" ht="12.75">
      <c r="A261" s="384" t="s">
        <v>116</v>
      </c>
      <c r="B261" s="385"/>
      <c r="C261" s="385"/>
      <c r="D261" s="385"/>
      <c r="E261" s="385"/>
      <c r="F261" s="385"/>
      <c r="G261" s="385"/>
      <c r="H261" s="424"/>
    </row>
    <row r="262" spans="1:8" ht="12.75">
      <c r="A262" s="385"/>
      <c r="B262" s="385"/>
      <c r="C262" s="385"/>
      <c r="D262" s="385"/>
      <c r="E262" s="385"/>
      <c r="F262" s="385"/>
      <c r="G262" s="385"/>
      <c r="H262" s="424"/>
    </row>
    <row r="263" spans="1:8" ht="12.75">
      <c r="A263" s="385"/>
      <c r="B263" s="385"/>
      <c r="C263" s="385"/>
      <c r="D263" s="385"/>
      <c r="E263" s="385"/>
      <c r="F263" s="385"/>
      <c r="G263" s="385"/>
      <c r="H263" s="424"/>
    </row>
    <row r="265" spans="1:5" ht="12.75">
      <c r="A265" s="434" t="s">
        <v>1428</v>
      </c>
      <c r="B265" s="434"/>
      <c r="C265" s="434" t="s">
        <v>1135</v>
      </c>
      <c r="D265" s="434"/>
      <c r="E265" s="434"/>
    </row>
    <row r="266" spans="1:5" ht="12.75">
      <c r="A266" s="55" t="s">
        <v>1293</v>
      </c>
      <c r="B266" s="55"/>
      <c r="C266" s="434" t="s">
        <v>902</v>
      </c>
      <c r="D266" s="434"/>
      <c r="E266" s="434"/>
    </row>
    <row r="267" spans="1:5" ht="12.75">
      <c r="A267" s="434" t="s">
        <v>1294</v>
      </c>
      <c r="B267" s="434"/>
      <c r="C267" s="434" t="s">
        <v>1236</v>
      </c>
      <c r="D267" s="434"/>
      <c r="E267" s="434"/>
    </row>
    <row r="268" spans="1:5" ht="12.75">
      <c r="A268" s="55" t="s">
        <v>1295</v>
      </c>
      <c r="B268" s="57" t="s">
        <v>1296</v>
      </c>
      <c r="C268" s="434" t="s">
        <v>903</v>
      </c>
      <c r="D268" s="434"/>
      <c r="E268" s="434"/>
    </row>
    <row r="269" spans="1:8" ht="12.75">
      <c r="A269" s="437" t="s">
        <v>1297</v>
      </c>
      <c r="B269" s="437"/>
      <c r="C269" s="437"/>
      <c r="D269" s="398" t="s">
        <v>987</v>
      </c>
      <c r="E269" s="398"/>
      <c r="F269" s="398"/>
      <c r="G269" s="398"/>
      <c r="H269" s="398"/>
    </row>
    <row r="270" spans="1:8" ht="12.75">
      <c r="A270" s="434" t="s">
        <v>1298</v>
      </c>
      <c r="B270" s="434"/>
      <c r="C270" s="434"/>
      <c r="D270" s="394">
        <v>35</v>
      </c>
      <c r="E270" s="399"/>
      <c r="F270" s="399"/>
      <c r="G270" s="399"/>
      <c r="H270" s="399"/>
    </row>
    <row r="271" spans="1:8" ht="12.75">
      <c r="A271" s="434" t="s">
        <v>1299</v>
      </c>
      <c r="B271" s="434"/>
      <c r="C271" s="434"/>
      <c r="D271" s="394">
        <v>8</v>
      </c>
      <c r="E271" s="399"/>
      <c r="F271" s="399"/>
      <c r="G271" s="399"/>
      <c r="H271" s="399"/>
    </row>
    <row r="272" spans="1:8" ht="12.75">
      <c r="A272" s="434" t="s">
        <v>1416</v>
      </c>
      <c r="B272" s="434"/>
      <c r="C272" s="434"/>
      <c r="D272" s="395">
        <f>IF(D270=0,,D271/D270*100)</f>
        <v>22.857142857142858</v>
      </c>
      <c r="E272" s="426"/>
      <c r="F272" s="426"/>
      <c r="G272" s="426"/>
      <c r="H272" s="426"/>
    </row>
    <row r="273" spans="1:5" ht="12.75">
      <c r="A273" s="56"/>
      <c r="B273" s="56"/>
      <c r="C273" s="56"/>
      <c r="D273" s="56"/>
      <c r="E273" s="56"/>
    </row>
    <row r="274" spans="1:5" ht="12.75">
      <c r="A274" s="55" t="s">
        <v>1295</v>
      </c>
      <c r="B274" s="57" t="s">
        <v>1296</v>
      </c>
      <c r="C274" s="434" t="s">
        <v>904</v>
      </c>
      <c r="D274" s="434"/>
      <c r="E274" s="434"/>
    </row>
    <row r="275" spans="1:8" ht="12.75">
      <c r="A275" s="434" t="s">
        <v>1303</v>
      </c>
      <c r="B275" s="434"/>
      <c r="C275" s="434"/>
      <c r="D275" s="394">
        <v>40</v>
      </c>
      <c r="E275" s="399"/>
      <c r="F275" s="399"/>
      <c r="G275" s="399"/>
      <c r="H275" s="399"/>
    </row>
    <row r="276" spans="1:8" ht="12.75">
      <c r="A276" s="434" t="s">
        <v>1299</v>
      </c>
      <c r="B276" s="434"/>
      <c r="C276" s="434"/>
      <c r="D276" s="394">
        <v>40</v>
      </c>
      <c r="E276" s="399"/>
      <c r="F276" s="399"/>
      <c r="G276" s="399"/>
      <c r="H276" s="399"/>
    </row>
    <row r="277" spans="1:8" ht="12.75">
      <c r="A277" s="434" t="s">
        <v>1416</v>
      </c>
      <c r="B277" s="434"/>
      <c r="C277" s="434"/>
      <c r="D277" s="395">
        <f>IF(D275=0,,D276/D275*100)</f>
        <v>100</v>
      </c>
      <c r="E277" s="426"/>
      <c r="F277" s="426"/>
      <c r="G277" s="426"/>
      <c r="H277" s="426"/>
    </row>
    <row r="278" spans="1:8" ht="12.75">
      <c r="A278" s="434"/>
      <c r="B278" s="434"/>
      <c r="C278" s="434"/>
      <c r="D278" s="394"/>
      <c r="E278" s="399"/>
      <c r="F278" s="399"/>
      <c r="G278" s="399"/>
      <c r="H278" s="399"/>
    </row>
    <row r="280" spans="1:8" ht="12.75">
      <c r="A280" s="382" t="s">
        <v>1414</v>
      </c>
      <c r="B280" s="382"/>
      <c r="C280" s="382"/>
      <c r="D280" s="382"/>
      <c r="E280" s="382"/>
      <c r="F280" s="382"/>
      <c r="G280" s="382"/>
      <c r="H280" s="222"/>
    </row>
    <row r="281" spans="1:8" ht="12.75">
      <c r="A281" s="384" t="s">
        <v>117</v>
      </c>
      <c r="B281" s="384"/>
      <c r="C281" s="384"/>
      <c r="D281" s="384"/>
      <c r="E281" s="384"/>
      <c r="F281" s="384"/>
      <c r="G281" s="384"/>
      <c r="H281" s="384"/>
    </row>
    <row r="282" spans="1:8" ht="12.75">
      <c r="A282" s="384"/>
      <c r="B282" s="384"/>
      <c r="C282" s="384"/>
      <c r="D282" s="384"/>
      <c r="E282" s="384"/>
      <c r="F282" s="384"/>
      <c r="G282" s="384"/>
      <c r="H282" s="384"/>
    </row>
    <row r="283" spans="1:8" ht="12.75">
      <c r="A283" s="384"/>
      <c r="B283" s="384"/>
      <c r="C283" s="384"/>
      <c r="D283" s="384"/>
      <c r="E283" s="384"/>
      <c r="F283" s="384"/>
      <c r="G283" s="384"/>
      <c r="H283" s="384"/>
    </row>
    <row r="285" spans="1:5" ht="12.75">
      <c r="A285" s="434" t="s">
        <v>1428</v>
      </c>
      <c r="B285" s="434"/>
      <c r="C285" s="434" t="s">
        <v>905</v>
      </c>
      <c r="D285" s="434"/>
      <c r="E285" s="434"/>
    </row>
    <row r="286" spans="1:5" ht="12.75">
      <c r="A286" s="55" t="s">
        <v>1293</v>
      </c>
      <c r="B286" s="55"/>
      <c r="C286" s="434" t="s">
        <v>906</v>
      </c>
      <c r="D286" s="434"/>
      <c r="E286" s="434"/>
    </row>
    <row r="287" spans="1:5" ht="12.75">
      <c r="A287" s="434" t="s">
        <v>1294</v>
      </c>
      <c r="B287" s="434"/>
      <c r="C287" s="434" t="s">
        <v>1236</v>
      </c>
      <c r="D287" s="434"/>
      <c r="E287" s="434"/>
    </row>
    <row r="288" spans="1:5" ht="12.75">
      <c r="A288" s="55" t="s">
        <v>1295</v>
      </c>
      <c r="B288" s="57" t="s">
        <v>1296</v>
      </c>
      <c r="C288" s="434" t="s">
        <v>907</v>
      </c>
      <c r="D288" s="434"/>
      <c r="E288" s="434"/>
    </row>
    <row r="289" spans="1:8" ht="12.75">
      <c r="A289" s="437" t="s">
        <v>1297</v>
      </c>
      <c r="B289" s="437"/>
      <c r="C289" s="437"/>
      <c r="D289" s="398" t="s">
        <v>987</v>
      </c>
      <c r="E289" s="398"/>
      <c r="F289" s="398"/>
      <c r="G289" s="398"/>
      <c r="H289" s="398"/>
    </row>
    <row r="290" spans="1:8" ht="12.75">
      <c r="A290" s="434" t="s">
        <v>1298</v>
      </c>
      <c r="B290" s="434"/>
      <c r="C290" s="434"/>
      <c r="D290" s="394">
        <v>1500</v>
      </c>
      <c r="E290" s="399"/>
      <c r="F290" s="399"/>
      <c r="G290" s="399"/>
      <c r="H290" s="399"/>
    </row>
    <row r="291" spans="1:8" ht="12.75">
      <c r="A291" s="434" t="s">
        <v>1299</v>
      </c>
      <c r="B291" s="434"/>
      <c r="C291" s="434"/>
      <c r="D291" s="394">
        <v>1250</v>
      </c>
      <c r="E291" s="399"/>
      <c r="F291" s="399"/>
      <c r="G291" s="399"/>
      <c r="H291" s="399"/>
    </row>
    <row r="292" spans="1:8" ht="12.75">
      <c r="A292" s="434" t="s">
        <v>1416</v>
      </c>
      <c r="B292" s="434"/>
      <c r="C292" s="434"/>
      <c r="D292" s="395">
        <f>IF(D290=0,,D291/D290*100)</f>
        <v>83.33333333333334</v>
      </c>
      <c r="E292" s="426"/>
      <c r="F292" s="426"/>
      <c r="G292" s="426"/>
      <c r="H292" s="426"/>
    </row>
    <row r="293" spans="1:5" ht="12.75">
      <c r="A293" s="56"/>
      <c r="B293" s="56"/>
      <c r="C293" s="56"/>
      <c r="D293" s="56"/>
      <c r="E293" s="56"/>
    </row>
    <row r="295" spans="1:8" ht="12.75">
      <c r="A295" s="382" t="s">
        <v>1414</v>
      </c>
      <c r="B295" s="382"/>
      <c r="C295" s="382"/>
      <c r="D295" s="382"/>
      <c r="E295" s="382"/>
      <c r="F295" s="382"/>
      <c r="G295" s="382"/>
      <c r="H295" s="222"/>
    </row>
    <row r="296" spans="1:8" ht="12.75">
      <c r="A296" s="384" t="s">
        <v>118</v>
      </c>
      <c r="B296" s="384"/>
      <c r="C296" s="384"/>
      <c r="D296" s="384"/>
      <c r="E296" s="384"/>
      <c r="F296" s="384"/>
      <c r="G296" s="384"/>
      <c r="H296" s="384"/>
    </row>
    <row r="297" spans="1:8" ht="12.75">
      <c r="A297" s="384"/>
      <c r="B297" s="384"/>
      <c r="C297" s="384"/>
      <c r="D297" s="384"/>
      <c r="E297" s="384"/>
      <c r="F297" s="384"/>
      <c r="G297" s="384"/>
      <c r="H297" s="384"/>
    </row>
    <row r="298" spans="1:8" ht="12.75">
      <c r="A298" s="384"/>
      <c r="B298" s="384"/>
      <c r="C298" s="384"/>
      <c r="D298" s="384"/>
      <c r="E298" s="384"/>
      <c r="F298" s="384"/>
      <c r="G298" s="384"/>
      <c r="H298" s="384"/>
    </row>
    <row r="300" spans="1:5" ht="12.75">
      <c r="A300" s="434" t="s">
        <v>1428</v>
      </c>
      <c r="B300" s="434"/>
      <c r="C300" s="434" t="s">
        <v>217</v>
      </c>
      <c r="D300" s="434"/>
      <c r="E300" s="434"/>
    </row>
    <row r="301" spans="1:5" ht="12.75">
      <c r="A301" s="55" t="s">
        <v>1293</v>
      </c>
      <c r="B301" s="55"/>
      <c r="C301" s="434" t="s">
        <v>331</v>
      </c>
      <c r="D301" s="434"/>
      <c r="E301" s="434"/>
    </row>
    <row r="302" spans="1:5" ht="12.75">
      <c r="A302" s="434" t="s">
        <v>1294</v>
      </c>
      <c r="B302" s="434"/>
      <c r="C302" s="434" t="s">
        <v>1236</v>
      </c>
      <c r="D302" s="434"/>
      <c r="E302" s="434"/>
    </row>
    <row r="303" spans="1:5" ht="12.75">
      <c r="A303" s="55" t="s">
        <v>1295</v>
      </c>
      <c r="B303" s="57" t="s">
        <v>1296</v>
      </c>
      <c r="C303" s="434" t="s">
        <v>332</v>
      </c>
      <c r="D303" s="434"/>
      <c r="E303" s="434"/>
    </row>
    <row r="304" spans="1:8" ht="12.75">
      <c r="A304" s="437" t="s">
        <v>1297</v>
      </c>
      <c r="B304" s="437"/>
      <c r="C304" s="437"/>
      <c r="D304" s="398" t="s">
        <v>987</v>
      </c>
      <c r="E304" s="398"/>
      <c r="F304" s="398"/>
      <c r="G304" s="398"/>
      <c r="H304" s="398"/>
    </row>
    <row r="305" spans="1:8" ht="12.75">
      <c r="A305" s="434" t="s">
        <v>1298</v>
      </c>
      <c r="B305" s="434"/>
      <c r="C305" s="434"/>
      <c r="D305" s="394">
        <v>37</v>
      </c>
      <c r="E305" s="399"/>
      <c r="F305" s="399"/>
      <c r="G305" s="399"/>
      <c r="H305" s="399"/>
    </row>
    <row r="306" spans="1:8" ht="12.75">
      <c r="A306" s="434" t="s">
        <v>1299</v>
      </c>
      <c r="B306" s="434"/>
      <c r="C306" s="434"/>
      <c r="D306" s="394">
        <v>42</v>
      </c>
      <c r="E306" s="399"/>
      <c r="F306" s="399"/>
      <c r="G306" s="399"/>
      <c r="H306" s="399"/>
    </row>
    <row r="307" spans="1:8" ht="12.75">
      <c r="A307" s="434" t="s">
        <v>1416</v>
      </c>
      <c r="B307" s="434"/>
      <c r="C307" s="434"/>
      <c r="D307" s="395">
        <f>IF(D305=0,,D306/D305*100)</f>
        <v>113.51351351351352</v>
      </c>
      <c r="E307" s="426"/>
      <c r="F307" s="426"/>
      <c r="G307" s="426"/>
      <c r="H307" s="426"/>
    </row>
    <row r="308" spans="1:5" ht="12.75">
      <c r="A308" s="56"/>
      <c r="B308" s="56"/>
      <c r="C308" s="56"/>
      <c r="D308" s="56"/>
      <c r="E308" s="56"/>
    </row>
    <row r="309" spans="1:5" ht="12.75">
      <c r="A309" s="55" t="s">
        <v>1295</v>
      </c>
      <c r="B309" s="57" t="s">
        <v>1296</v>
      </c>
      <c r="C309" s="434" t="s">
        <v>333</v>
      </c>
      <c r="D309" s="434"/>
      <c r="E309" s="434"/>
    </row>
    <row r="310" spans="1:8" ht="12.75">
      <c r="A310" s="434" t="s">
        <v>1303</v>
      </c>
      <c r="B310" s="434"/>
      <c r="C310" s="434"/>
      <c r="D310" s="394">
        <v>80</v>
      </c>
      <c r="E310" s="399"/>
      <c r="F310" s="399"/>
      <c r="G310" s="399"/>
      <c r="H310" s="399"/>
    </row>
    <row r="311" spans="1:8" ht="12.75">
      <c r="A311" s="434" t="s">
        <v>1299</v>
      </c>
      <c r="B311" s="434"/>
      <c r="C311" s="434"/>
      <c r="D311" s="394">
        <v>32</v>
      </c>
      <c r="E311" s="399"/>
      <c r="F311" s="399"/>
      <c r="G311" s="399"/>
      <c r="H311" s="399"/>
    </row>
    <row r="312" spans="1:8" ht="12.75">
      <c r="A312" s="434" t="s">
        <v>1416</v>
      </c>
      <c r="B312" s="434"/>
      <c r="C312" s="434"/>
      <c r="D312" s="395">
        <f>IF(D310=0,,D311/D310*100)</f>
        <v>40</v>
      </c>
      <c r="E312" s="426"/>
      <c r="F312" s="426"/>
      <c r="G312" s="426"/>
      <c r="H312" s="426"/>
    </row>
    <row r="313" spans="1:8" ht="12.75">
      <c r="A313" s="434"/>
      <c r="B313" s="434"/>
      <c r="C313" s="434"/>
      <c r="D313" s="394"/>
      <c r="E313" s="399"/>
      <c r="F313" s="399"/>
      <c r="G313" s="399"/>
      <c r="H313" s="399"/>
    </row>
    <row r="314" spans="1:5" ht="12.75">
      <c r="A314" s="55" t="s">
        <v>1295</v>
      </c>
      <c r="B314" s="57" t="s">
        <v>1296</v>
      </c>
      <c r="C314" s="434" t="s">
        <v>334</v>
      </c>
      <c r="D314" s="434"/>
      <c r="E314" s="434"/>
    </row>
    <row r="315" spans="1:8" ht="12.75">
      <c r="A315" s="434" t="s">
        <v>1303</v>
      </c>
      <c r="B315" s="434"/>
      <c r="C315" s="434"/>
      <c r="D315" s="394">
        <v>50</v>
      </c>
      <c r="E315" s="399"/>
      <c r="F315" s="399"/>
      <c r="G315" s="399"/>
      <c r="H315" s="399"/>
    </row>
    <row r="316" spans="1:8" ht="12.75">
      <c r="A316" s="434" t="s">
        <v>1299</v>
      </c>
      <c r="B316" s="434"/>
      <c r="C316" s="434"/>
      <c r="D316" s="394">
        <v>55</v>
      </c>
      <c r="E316" s="399"/>
      <c r="F316" s="399"/>
      <c r="G316" s="399"/>
      <c r="H316" s="399"/>
    </row>
    <row r="317" spans="1:8" ht="12.75">
      <c r="A317" s="434" t="s">
        <v>1416</v>
      </c>
      <c r="B317" s="434"/>
      <c r="C317" s="434"/>
      <c r="D317" s="395">
        <f>IF(D315=0,,D316/D315*100)</f>
        <v>110.00000000000001</v>
      </c>
      <c r="E317" s="426"/>
      <c r="F317" s="426"/>
      <c r="G317" s="426"/>
      <c r="H317" s="426"/>
    </row>
    <row r="319" spans="1:8" ht="12.75">
      <c r="A319" s="382" t="s">
        <v>1414</v>
      </c>
      <c r="B319" s="382"/>
      <c r="C319" s="382"/>
      <c r="D319" s="382"/>
      <c r="E319" s="382"/>
      <c r="F319" s="382"/>
      <c r="G319" s="382"/>
      <c r="H319" s="222"/>
    </row>
    <row r="320" spans="1:8" ht="12.75">
      <c r="A320" s="384" t="s">
        <v>119</v>
      </c>
      <c r="B320" s="385"/>
      <c r="C320" s="385"/>
      <c r="D320" s="385"/>
      <c r="E320" s="385"/>
      <c r="F320" s="385"/>
      <c r="G320" s="385"/>
      <c r="H320" s="424"/>
    </row>
    <row r="321" spans="1:8" ht="12.75">
      <c r="A321" s="385"/>
      <c r="B321" s="385"/>
      <c r="C321" s="385"/>
      <c r="D321" s="385"/>
      <c r="E321" s="385"/>
      <c r="F321" s="385"/>
      <c r="G321" s="385"/>
      <c r="H321" s="424"/>
    </row>
    <row r="322" spans="1:8" ht="12.75">
      <c r="A322" s="385"/>
      <c r="B322" s="385"/>
      <c r="C322" s="385"/>
      <c r="D322" s="385"/>
      <c r="E322" s="385"/>
      <c r="F322" s="385"/>
      <c r="G322" s="385"/>
      <c r="H322" s="424"/>
    </row>
    <row r="324" spans="1:5" ht="12.75">
      <c r="A324" s="434" t="s">
        <v>1428</v>
      </c>
      <c r="B324" s="434"/>
      <c r="C324" s="434" t="s">
        <v>1052</v>
      </c>
      <c r="D324" s="434"/>
      <c r="E324" s="434"/>
    </row>
    <row r="325" spans="1:5" ht="12.75">
      <c r="A325" s="55" t="s">
        <v>1293</v>
      </c>
      <c r="B325" s="55"/>
      <c r="C325" s="434" t="s">
        <v>335</v>
      </c>
      <c r="D325" s="434"/>
      <c r="E325" s="434"/>
    </row>
    <row r="326" spans="1:5" ht="12.75">
      <c r="A326" s="434" t="s">
        <v>1294</v>
      </c>
      <c r="B326" s="434"/>
      <c r="C326" s="434" t="s">
        <v>1236</v>
      </c>
      <c r="D326" s="434"/>
      <c r="E326" s="434"/>
    </row>
    <row r="327" spans="1:5" ht="12.75">
      <c r="A327" s="55" t="s">
        <v>1295</v>
      </c>
      <c r="B327" s="57" t="s">
        <v>1296</v>
      </c>
      <c r="C327" s="434" t="s">
        <v>391</v>
      </c>
      <c r="D327" s="434"/>
      <c r="E327" s="434"/>
    </row>
    <row r="328" spans="1:8" ht="12.75">
      <c r="A328" s="437" t="s">
        <v>1297</v>
      </c>
      <c r="B328" s="437"/>
      <c r="C328" s="437"/>
      <c r="D328" s="398" t="s">
        <v>987</v>
      </c>
      <c r="E328" s="398"/>
      <c r="F328" s="398"/>
      <c r="G328" s="398"/>
      <c r="H328" s="398"/>
    </row>
    <row r="329" spans="1:8" ht="12.75">
      <c r="A329" s="434" t="s">
        <v>1298</v>
      </c>
      <c r="B329" s="434"/>
      <c r="C329" s="434"/>
      <c r="D329" s="394">
        <v>0</v>
      </c>
      <c r="E329" s="399"/>
      <c r="F329" s="399"/>
      <c r="G329" s="399"/>
      <c r="H329" s="399"/>
    </row>
    <row r="330" spans="1:8" ht="12.75">
      <c r="A330" s="434" t="s">
        <v>1299</v>
      </c>
      <c r="B330" s="434"/>
      <c r="C330" s="434"/>
      <c r="D330" s="394">
        <v>0</v>
      </c>
      <c r="E330" s="399"/>
      <c r="F330" s="399"/>
      <c r="G330" s="399"/>
      <c r="H330" s="399"/>
    </row>
    <row r="331" spans="1:8" ht="12.75">
      <c r="A331" s="434" t="s">
        <v>1416</v>
      </c>
      <c r="B331" s="434"/>
      <c r="C331" s="434"/>
      <c r="D331" s="395">
        <f>IF(D329=0,,D330/D329*100)</f>
        <v>0</v>
      </c>
      <c r="E331" s="426"/>
      <c r="F331" s="426"/>
      <c r="G331" s="426"/>
      <c r="H331" s="426"/>
    </row>
    <row r="332" spans="1:5" ht="12.75">
      <c r="A332" s="56"/>
      <c r="B332" s="56"/>
      <c r="C332" s="56"/>
      <c r="D332" s="56"/>
      <c r="E332" s="56"/>
    </row>
    <row r="334" spans="1:8" ht="12.75">
      <c r="A334" s="382" t="s">
        <v>1414</v>
      </c>
      <c r="B334" s="382"/>
      <c r="C334" s="382"/>
      <c r="D334" s="382"/>
      <c r="E334" s="382"/>
      <c r="F334" s="382"/>
      <c r="G334" s="382"/>
      <c r="H334" s="222"/>
    </row>
    <row r="335" spans="1:8" ht="12.75">
      <c r="A335" s="384" t="s">
        <v>626</v>
      </c>
      <c r="B335" s="385"/>
      <c r="C335" s="385"/>
      <c r="D335" s="385"/>
      <c r="E335" s="385"/>
      <c r="F335" s="385"/>
      <c r="G335" s="385"/>
      <c r="H335" s="424"/>
    </row>
    <row r="336" spans="1:8" ht="12.75">
      <c r="A336" s="385"/>
      <c r="B336" s="385"/>
      <c r="C336" s="385"/>
      <c r="D336" s="385"/>
      <c r="E336" s="385"/>
      <c r="F336" s="385"/>
      <c r="G336" s="385"/>
      <c r="H336" s="424"/>
    </row>
    <row r="337" spans="1:8" ht="12.75">
      <c r="A337" s="385"/>
      <c r="B337" s="385"/>
      <c r="C337" s="385"/>
      <c r="D337" s="385"/>
      <c r="E337" s="385"/>
      <c r="F337" s="385"/>
      <c r="G337" s="385"/>
      <c r="H337" s="424"/>
    </row>
    <row r="339" spans="1:5" ht="12.75">
      <c r="A339" s="434" t="s">
        <v>1428</v>
      </c>
      <c r="B339" s="434"/>
      <c r="C339" s="434" t="s">
        <v>1051</v>
      </c>
      <c r="D339" s="434"/>
      <c r="E339" s="434"/>
    </row>
    <row r="340" spans="1:5" ht="12.75">
      <c r="A340" s="55" t="s">
        <v>1293</v>
      </c>
      <c r="B340" s="55"/>
      <c r="C340" s="434" t="s">
        <v>336</v>
      </c>
      <c r="D340" s="434"/>
      <c r="E340" s="434"/>
    </row>
    <row r="341" spans="1:5" ht="12.75">
      <c r="A341" s="434" t="s">
        <v>1294</v>
      </c>
      <c r="B341" s="434"/>
      <c r="C341" s="434" t="s">
        <v>1236</v>
      </c>
      <c r="D341" s="434"/>
      <c r="E341" s="434"/>
    </row>
    <row r="342" spans="1:5" ht="12.75">
      <c r="A342" s="55" t="s">
        <v>1295</v>
      </c>
      <c r="B342" s="57" t="s">
        <v>1296</v>
      </c>
      <c r="C342" s="434" t="s">
        <v>337</v>
      </c>
      <c r="D342" s="434"/>
      <c r="E342" s="434"/>
    </row>
    <row r="343" spans="1:8" ht="12.75">
      <c r="A343" s="437" t="s">
        <v>1297</v>
      </c>
      <c r="B343" s="437"/>
      <c r="C343" s="437"/>
      <c r="D343" s="398" t="s">
        <v>987</v>
      </c>
      <c r="E343" s="398"/>
      <c r="F343" s="398"/>
      <c r="G343" s="398"/>
      <c r="H343" s="398"/>
    </row>
    <row r="344" spans="1:8" ht="12.75">
      <c r="A344" s="434" t="s">
        <v>1298</v>
      </c>
      <c r="B344" s="434"/>
      <c r="C344" s="434"/>
      <c r="D344" s="394">
        <v>0</v>
      </c>
      <c r="E344" s="399"/>
      <c r="F344" s="399"/>
      <c r="G344" s="399"/>
      <c r="H344" s="399"/>
    </row>
    <row r="345" spans="1:8" ht="12.75">
      <c r="A345" s="434" t="s">
        <v>1299</v>
      </c>
      <c r="B345" s="434"/>
      <c r="C345" s="434"/>
      <c r="D345" s="394">
        <v>0</v>
      </c>
      <c r="E345" s="399"/>
      <c r="F345" s="399"/>
      <c r="G345" s="399"/>
      <c r="H345" s="399"/>
    </row>
    <row r="346" spans="1:8" ht="12.75">
      <c r="A346" s="434" t="s">
        <v>1416</v>
      </c>
      <c r="B346" s="434"/>
      <c r="C346" s="434"/>
      <c r="D346" s="395">
        <f>IF(D344=0,,D345/D344*100)</f>
        <v>0</v>
      </c>
      <c r="E346" s="426"/>
      <c r="F346" s="426"/>
      <c r="G346" s="426"/>
      <c r="H346" s="426"/>
    </row>
    <row r="347" spans="1:5" ht="12.75">
      <c r="A347" s="56"/>
      <c r="B347" s="56"/>
      <c r="C347" s="56"/>
      <c r="D347" s="56"/>
      <c r="E347" s="56"/>
    </row>
    <row r="349" spans="1:8" ht="12.75">
      <c r="A349" s="382" t="s">
        <v>1414</v>
      </c>
      <c r="B349" s="382"/>
      <c r="C349" s="382"/>
      <c r="D349" s="382"/>
      <c r="E349" s="382"/>
      <c r="F349" s="382"/>
      <c r="G349" s="382"/>
      <c r="H349" s="222"/>
    </row>
    <row r="350" spans="1:8" ht="12.75" customHeight="1">
      <c r="A350" s="384" t="s">
        <v>626</v>
      </c>
      <c r="B350" s="385"/>
      <c r="C350" s="385"/>
      <c r="D350" s="385"/>
      <c r="E350" s="385"/>
      <c r="F350" s="385"/>
      <c r="G350" s="385"/>
      <c r="H350" s="424"/>
    </row>
    <row r="351" spans="1:8" ht="12.75">
      <c r="A351" s="385"/>
      <c r="B351" s="385"/>
      <c r="C351" s="385"/>
      <c r="D351" s="385"/>
      <c r="E351" s="385"/>
      <c r="F351" s="385"/>
      <c r="G351" s="385"/>
      <c r="H351" s="424"/>
    </row>
    <row r="352" spans="1:8" ht="12.75">
      <c r="A352" s="385"/>
      <c r="B352" s="385"/>
      <c r="C352" s="385"/>
      <c r="D352" s="385"/>
      <c r="E352" s="385"/>
      <c r="F352" s="385"/>
      <c r="G352" s="385"/>
      <c r="H352" s="424"/>
    </row>
  </sheetData>
  <sheetProtection/>
  <mergeCells count="223">
    <mergeCell ref="A295:G295"/>
    <mergeCell ref="C288:E288"/>
    <mergeCell ref="A289:C289"/>
    <mergeCell ref="D289:H289"/>
    <mergeCell ref="A296:H298"/>
    <mergeCell ref="D290:H290"/>
    <mergeCell ref="D291:H291"/>
    <mergeCell ref="D292:H292"/>
    <mergeCell ref="A290:C290"/>
    <mergeCell ref="A291:C291"/>
    <mergeCell ref="A292:C292"/>
    <mergeCell ref="A281:H283"/>
    <mergeCell ref="A285:B285"/>
    <mergeCell ref="C285:E285"/>
    <mergeCell ref="C286:E286"/>
    <mergeCell ref="A287:B287"/>
    <mergeCell ref="C287:E287"/>
    <mergeCell ref="D276:H276"/>
    <mergeCell ref="D277:H277"/>
    <mergeCell ref="D278:H278"/>
    <mergeCell ref="A280:G280"/>
    <mergeCell ref="A276:C276"/>
    <mergeCell ref="A277:C277"/>
    <mergeCell ref="A278:C278"/>
    <mergeCell ref="C248:E248"/>
    <mergeCell ref="C268:E268"/>
    <mergeCell ref="D275:H275"/>
    <mergeCell ref="C274:E274"/>
    <mergeCell ref="A275:C275"/>
    <mergeCell ref="D269:H269"/>
    <mergeCell ref="D270:H270"/>
    <mergeCell ref="D271:H271"/>
    <mergeCell ref="D272:H272"/>
    <mergeCell ref="A269:C269"/>
    <mergeCell ref="A241:H243"/>
    <mergeCell ref="A245:B245"/>
    <mergeCell ref="C245:E245"/>
    <mergeCell ref="C246:E246"/>
    <mergeCell ref="A247:B247"/>
    <mergeCell ref="C247:E247"/>
    <mergeCell ref="A238:C238"/>
    <mergeCell ref="D235:H235"/>
    <mergeCell ref="D236:H236"/>
    <mergeCell ref="D237:H237"/>
    <mergeCell ref="D238:H238"/>
    <mergeCell ref="A240:G240"/>
    <mergeCell ref="A232:C232"/>
    <mergeCell ref="C234:E234"/>
    <mergeCell ref="A235:C235"/>
    <mergeCell ref="A236:C236"/>
    <mergeCell ref="D232:H232"/>
    <mergeCell ref="A237:C237"/>
    <mergeCell ref="A229:C229"/>
    <mergeCell ref="A230:C230"/>
    <mergeCell ref="A231:C231"/>
    <mergeCell ref="D229:H229"/>
    <mergeCell ref="D230:H230"/>
    <mergeCell ref="D231:H231"/>
    <mergeCell ref="A225:B225"/>
    <mergeCell ref="C225:E225"/>
    <mergeCell ref="C226:E226"/>
    <mergeCell ref="A227:B227"/>
    <mergeCell ref="C227:E227"/>
    <mergeCell ref="C228:E228"/>
    <mergeCell ref="A221:H223"/>
    <mergeCell ref="D213:H213"/>
    <mergeCell ref="D216:H216"/>
    <mergeCell ref="D217:H217"/>
    <mergeCell ref="C215:E215"/>
    <mergeCell ref="A218:C218"/>
    <mergeCell ref="D218:H218"/>
    <mergeCell ref="A216:C216"/>
    <mergeCell ref="A217:C217"/>
    <mergeCell ref="D211:H211"/>
    <mergeCell ref="D212:H212"/>
    <mergeCell ref="A220:G220"/>
    <mergeCell ref="C209:E209"/>
    <mergeCell ref="A210:C210"/>
    <mergeCell ref="D210:H210"/>
    <mergeCell ref="A211:C211"/>
    <mergeCell ref="A212:C212"/>
    <mergeCell ref="A213:C213"/>
    <mergeCell ref="C207:E207"/>
    <mergeCell ref="A200:G200"/>
    <mergeCell ref="A201:H203"/>
    <mergeCell ref="A206:B206"/>
    <mergeCell ref="C206:E206"/>
    <mergeCell ref="A208:B208"/>
    <mergeCell ref="C208:E208"/>
    <mergeCell ref="C177:C179"/>
    <mergeCell ref="D177:D179"/>
    <mergeCell ref="B180:B182"/>
    <mergeCell ref="C180:C182"/>
    <mergeCell ref="D180:D182"/>
    <mergeCell ref="B186:B188"/>
    <mergeCell ref="C186:C188"/>
    <mergeCell ref="D186:D188"/>
    <mergeCell ref="B168:B170"/>
    <mergeCell ref="C168:C170"/>
    <mergeCell ref="D168:D170"/>
    <mergeCell ref="B171:B173"/>
    <mergeCell ref="C171:C173"/>
    <mergeCell ref="D171:D173"/>
    <mergeCell ref="A152:H153"/>
    <mergeCell ref="A166:D166"/>
    <mergeCell ref="E166:H166"/>
    <mergeCell ref="A141:H141"/>
    <mergeCell ref="A142:H143"/>
    <mergeCell ref="A161:H161"/>
    <mergeCell ref="A162:H163"/>
    <mergeCell ref="A100:H101"/>
    <mergeCell ref="A122:H122"/>
    <mergeCell ref="A79:H79"/>
    <mergeCell ref="A80:H81"/>
    <mergeCell ref="A123:H124"/>
    <mergeCell ref="A151:H151"/>
    <mergeCell ref="B183:B185"/>
    <mergeCell ref="C183:C185"/>
    <mergeCell ref="D183:D185"/>
    <mergeCell ref="B177:B179"/>
    <mergeCell ref="A5:C8"/>
    <mergeCell ref="A24:H24"/>
    <mergeCell ref="A25:H26"/>
    <mergeCell ref="A48:H48"/>
    <mergeCell ref="A49:H50"/>
    <mergeCell ref="A99:H99"/>
    <mergeCell ref="A249:C249"/>
    <mergeCell ref="D249:H249"/>
    <mergeCell ref="A250:C250"/>
    <mergeCell ref="D250:H250"/>
    <mergeCell ref="B174:B176"/>
    <mergeCell ref="C174:C176"/>
    <mergeCell ref="D174:D176"/>
    <mergeCell ref="B189:B191"/>
    <mergeCell ref="C189:C191"/>
    <mergeCell ref="D189:D191"/>
    <mergeCell ref="C254:E254"/>
    <mergeCell ref="A255:C255"/>
    <mergeCell ref="D255:H255"/>
    <mergeCell ref="A256:C256"/>
    <mergeCell ref="D256:H256"/>
    <mergeCell ref="A251:C251"/>
    <mergeCell ref="D251:H251"/>
    <mergeCell ref="A252:C252"/>
    <mergeCell ref="D252:H252"/>
    <mergeCell ref="A272:C272"/>
    <mergeCell ref="C266:E266"/>
    <mergeCell ref="A267:B267"/>
    <mergeCell ref="C267:E267"/>
    <mergeCell ref="A257:C257"/>
    <mergeCell ref="D257:H257"/>
    <mergeCell ref="A258:C258"/>
    <mergeCell ref="D258:H258"/>
    <mergeCell ref="A270:C270"/>
    <mergeCell ref="A271:C271"/>
    <mergeCell ref="C301:E301"/>
    <mergeCell ref="A302:B302"/>
    <mergeCell ref="C302:E302"/>
    <mergeCell ref="C303:E303"/>
    <mergeCell ref="A260:G260"/>
    <mergeCell ref="A261:H263"/>
    <mergeCell ref="A300:B300"/>
    <mergeCell ref="C300:E300"/>
    <mergeCell ref="A265:B265"/>
    <mergeCell ref="C265:E265"/>
    <mergeCell ref="A306:C306"/>
    <mergeCell ref="D306:H306"/>
    <mergeCell ref="A307:C307"/>
    <mergeCell ref="D307:H307"/>
    <mergeCell ref="A304:C304"/>
    <mergeCell ref="D304:H304"/>
    <mergeCell ref="A305:C305"/>
    <mergeCell ref="D305:H305"/>
    <mergeCell ref="A312:C312"/>
    <mergeCell ref="D312:H312"/>
    <mergeCell ref="A313:C313"/>
    <mergeCell ref="D313:H313"/>
    <mergeCell ref="C309:E309"/>
    <mergeCell ref="A310:C310"/>
    <mergeCell ref="D310:H310"/>
    <mergeCell ref="A311:C311"/>
    <mergeCell ref="D311:H311"/>
    <mergeCell ref="A319:G319"/>
    <mergeCell ref="A320:H322"/>
    <mergeCell ref="C314:E314"/>
    <mergeCell ref="A315:C315"/>
    <mergeCell ref="D315:H315"/>
    <mergeCell ref="A316:C316"/>
    <mergeCell ref="D316:H316"/>
    <mergeCell ref="A317:C317"/>
    <mergeCell ref="D317:H317"/>
    <mergeCell ref="C327:E327"/>
    <mergeCell ref="A328:C328"/>
    <mergeCell ref="D328:H328"/>
    <mergeCell ref="A329:C329"/>
    <mergeCell ref="D329:H329"/>
    <mergeCell ref="A324:B324"/>
    <mergeCell ref="C324:E324"/>
    <mergeCell ref="C325:E325"/>
    <mergeCell ref="A326:B326"/>
    <mergeCell ref="C326:E326"/>
    <mergeCell ref="C341:E341"/>
    <mergeCell ref="C342:E342"/>
    <mergeCell ref="A330:C330"/>
    <mergeCell ref="D330:H330"/>
    <mergeCell ref="A331:C331"/>
    <mergeCell ref="D331:H331"/>
    <mergeCell ref="A343:C343"/>
    <mergeCell ref="D343:H343"/>
    <mergeCell ref="A344:C344"/>
    <mergeCell ref="D344:H344"/>
    <mergeCell ref="A334:G334"/>
    <mergeCell ref="A335:H337"/>
    <mergeCell ref="A339:B339"/>
    <mergeCell ref="C339:E339"/>
    <mergeCell ref="C340:E340"/>
    <mergeCell ref="A341:B341"/>
    <mergeCell ref="A349:G349"/>
    <mergeCell ref="A350:H352"/>
    <mergeCell ref="A345:C345"/>
    <mergeCell ref="D345:H345"/>
    <mergeCell ref="A346:C346"/>
    <mergeCell ref="D346:H346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N143"/>
  <sheetViews>
    <sheetView zoomScalePageLayoutView="0" workbookViewId="0" topLeftCell="A35">
      <selection activeCell="D146" sqref="D146"/>
    </sheetView>
  </sheetViews>
  <sheetFormatPr defaultColWidth="9.140625" defaultRowHeight="12.75"/>
  <cols>
    <col min="1" max="2" width="7.140625" style="0" customWidth="1"/>
    <col min="4" max="4" width="22.8515625" style="0" customWidth="1"/>
    <col min="5" max="7" width="10.140625" style="0" customWidth="1"/>
  </cols>
  <sheetData>
    <row r="2" ht="12.75">
      <c r="A2" s="130" t="s">
        <v>909</v>
      </c>
    </row>
    <row r="4" spans="1:7" ht="23.2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3.25" customHeight="1">
      <c r="A5" s="415" t="s">
        <v>908</v>
      </c>
      <c r="B5" s="416"/>
      <c r="C5" s="417"/>
      <c r="D5" s="48" t="s">
        <v>1417</v>
      </c>
      <c r="E5" s="215">
        <f>SUM(E6:E8)</f>
        <v>614758</v>
      </c>
      <c r="F5" s="215">
        <f>SUM(F6:F8)</f>
        <v>548959.58</v>
      </c>
      <c r="G5" s="155">
        <f>SUM(H84)</f>
        <v>89.29685827593947</v>
      </c>
    </row>
    <row r="6" spans="1:7" ht="23.25" customHeight="1">
      <c r="A6" s="418"/>
      <c r="B6" s="419"/>
      <c r="C6" s="420"/>
      <c r="D6" s="69" t="s">
        <v>1284</v>
      </c>
      <c r="E6" s="87">
        <f>SUM(E82)</f>
        <v>614758</v>
      </c>
      <c r="F6" s="87">
        <f>SUM(E83)</f>
        <v>548959.58</v>
      </c>
      <c r="G6" s="88">
        <f>SUM(E84)</f>
        <v>89.29685827593947</v>
      </c>
    </row>
    <row r="7" spans="1:7" ht="23.25" customHeight="1">
      <c r="A7" s="418"/>
      <c r="B7" s="419"/>
      <c r="C7" s="420"/>
      <c r="D7" s="69" t="s">
        <v>1285</v>
      </c>
      <c r="E7" s="87">
        <f>SUM(F82)</f>
        <v>0</v>
      </c>
      <c r="F7" s="87">
        <f>SUM(F83)</f>
        <v>0</v>
      </c>
      <c r="G7" s="88">
        <f>SUM(F84)</f>
        <v>0</v>
      </c>
    </row>
    <row r="8" spans="1:7" ht="23.25" customHeight="1">
      <c r="A8" s="421"/>
      <c r="B8" s="422"/>
      <c r="C8" s="423"/>
      <c r="D8" s="69" t="s">
        <v>1420</v>
      </c>
      <c r="E8" s="87">
        <f>SUM(G82)</f>
        <v>0</v>
      </c>
      <c r="F8" s="87">
        <f>SUM(G83)</f>
        <v>0</v>
      </c>
      <c r="G8" s="88">
        <f>SUM(G84)</f>
        <v>0</v>
      </c>
    </row>
    <row r="9" ht="12.75">
      <c r="N9" s="227"/>
    </row>
    <row r="10" spans="6:14" ht="12.75">
      <c r="F10" s="227"/>
      <c r="N10" s="227"/>
    </row>
    <row r="11" spans="1:8" s="142" customFormat="1" ht="19.5" customHeight="1">
      <c r="A11" s="135" t="s">
        <v>909</v>
      </c>
      <c r="B11" s="136"/>
      <c r="C11" s="137"/>
      <c r="D11" s="138"/>
      <c r="E11" s="139">
        <f>SUM(E51,E67)</f>
        <v>614758</v>
      </c>
      <c r="F11" s="139">
        <f>SUM(F51,F67)</f>
        <v>548959.58</v>
      </c>
      <c r="G11" s="139">
        <f>SUM(G51,G67)</f>
        <v>661098</v>
      </c>
      <c r="H11" s="139">
        <f>IF(E11=0,,F11/E11*100)</f>
        <v>89.29685827593947</v>
      </c>
    </row>
    <row r="12" spans="1:8" s="142" customFormat="1" ht="19.5" customHeight="1">
      <c r="A12" s="18" t="s">
        <v>179</v>
      </c>
      <c r="B12" s="62" t="s">
        <v>910</v>
      </c>
      <c r="C12" s="27" t="s">
        <v>1428</v>
      </c>
      <c r="D12" s="19" t="s">
        <v>911</v>
      </c>
      <c r="E12" s="40" t="s">
        <v>1415</v>
      </c>
      <c r="F12" s="40" t="s">
        <v>983</v>
      </c>
      <c r="G12" s="40" t="s">
        <v>984</v>
      </c>
      <c r="H12" s="18" t="s">
        <v>1416</v>
      </c>
    </row>
    <row r="13" spans="1:8" s="142" customFormat="1" ht="19.5" customHeight="1">
      <c r="A13" s="76" t="s">
        <v>1421</v>
      </c>
      <c r="B13" s="77" t="s">
        <v>1422</v>
      </c>
      <c r="C13" s="78" t="s">
        <v>1423</v>
      </c>
      <c r="D13" s="79" t="s">
        <v>1413</v>
      </c>
      <c r="E13" s="80"/>
      <c r="F13" s="80"/>
      <c r="G13" s="80"/>
      <c r="H13" s="80"/>
    </row>
    <row r="14" spans="1:8" s="142" customFormat="1" ht="19.5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SUM(E15:E44)</f>
        <v>612158</v>
      </c>
      <c r="F14" s="63">
        <f>SUM(F15:F44)</f>
        <v>546126.82</v>
      </c>
      <c r="G14" s="63">
        <f>SUM(G15:G44)</f>
        <v>658498</v>
      </c>
      <c r="H14" s="63">
        <f>SUM(H15:H44)</f>
        <v>12232.812445185506</v>
      </c>
    </row>
    <row r="15" spans="1:8" s="142" customFormat="1" ht="19.5" customHeight="1">
      <c r="A15" s="32">
        <v>61</v>
      </c>
      <c r="B15" s="73" t="s">
        <v>912</v>
      </c>
      <c r="C15" s="32" t="s">
        <v>1639</v>
      </c>
      <c r="D15" s="153" t="s">
        <v>510</v>
      </c>
      <c r="E15" s="66">
        <v>354180</v>
      </c>
      <c r="F15" s="66">
        <v>307624.59</v>
      </c>
      <c r="G15" s="66">
        <v>407617</v>
      </c>
      <c r="H15" s="34">
        <f aca="true" t="shared" si="0" ref="H15:H51">IF(E15=0,,F15/E15*100)</f>
        <v>86.85543791292564</v>
      </c>
    </row>
    <row r="16" spans="1:8" s="142" customFormat="1" ht="19.5" customHeight="1">
      <c r="A16" s="32">
        <v>62</v>
      </c>
      <c r="B16" s="73" t="s">
        <v>913</v>
      </c>
      <c r="C16" s="32" t="s">
        <v>1639</v>
      </c>
      <c r="D16" s="153" t="s">
        <v>427</v>
      </c>
      <c r="E16" s="66">
        <v>123898</v>
      </c>
      <c r="F16" s="66">
        <v>107348.86</v>
      </c>
      <c r="G16" s="66">
        <v>142601</v>
      </c>
      <c r="H16" s="34">
        <f t="shared" si="0"/>
        <v>86.64293208929926</v>
      </c>
    </row>
    <row r="17" spans="1:8" s="142" customFormat="1" ht="19.5" customHeight="1">
      <c r="A17" s="32">
        <v>631</v>
      </c>
      <c r="B17" s="73" t="s">
        <v>914</v>
      </c>
      <c r="C17" s="32" t="s">
        <v>1639</v>
      </c>
      <c r="D17" s="153" t="s">
        <v>511</v>
      </c>
      <c r="E17" s="317">
        <v>500</v>
      </c>
      <c r="F17" s="66">
        <v>376.95</v>
      </c>
      <c r="G17" s="66">
        <v>500</v>
      </c>
      <c r="H17" s="34">
        <f t="shared" si="0"/>
        <v>75.39</v>
      </c>
    </row>
    <row r="18" spans="1:8" s="142" customFormat="1" ht="19.5" customHeight="1">
      <c r="A18" s="32">
        <v>632001</v>
      </c>
      <c r="B18" s="73" t="s">
        <v>915</v>
      </c>
      <c r="C18" s="32" t="s">
        <v>1639</v>
      </c>
      <c r="D18" s="153" t="s">
        <v>512</v>
      </c>
      <c r="E18" s="66">
        <v>35000</v>
      </c>
      <c r="F18" s="66">
        <v>28351.42</v>
      </c>
      <c r="G18" s="66">
        <v>35000</v>
      </c>
      <c r="H18" s="34">
        <f t="shared" si="0"/>
        <v>81.00405714285714</v>
      </c>
    </row>
    <row r="19" spans="1:8" s="142" customFormat="1" ht="19.5" customHeight="1">
      <c r="A19" s="32">
        <v>632002</v>
      </c>
      <c r="B19" s="73" t="s">
        <v>916</v>
      </c>
      <c r="C19" s="32" t="s">
        <v>1639</v>
      </c>
      <c r="D19" s="153" t="s">
        <v>513</v>
      </c>
      <c r="E19" s="66">
        <v>2400</v>
      </c>
      <c r="F19" s="66">
        <v>1374.6</v>
      </c>
      <c r="G19" s="66">
        <v>2400</v>
      </c>
      <c r="H19" s="34">
        <f t="shared" si="0"/>
        <v>57.275</v>
      </c>
    </row>
    <row r="20" spans="1:8" s="142" customFormat="1" ht="19.5" customHeight="1">
      <c r="A20" s="32">
        <v>632003</v>
      </c>
      <c r="B20" s="73" t="s">
        <v>917</v>
      </c>
      <c r="C20" s="32" t="s">
        <v>1639</v>
      </c>
      <c r="D20" s="153" t="s">
        <v>514</v>
      </c>
      <c r="E20" s="66">
        <v>7200</v>
      </c>
      <c r="F20" s="66">
        <v>8560.51</v>
      </c>
      <c r="G20" s="66">
        <v>7200</v>
      </c>
      <c r="H20" s="34">
        <f t="shared" si="0"/>
        <v>118.89597222222224</v>
      </c>
    </row>
    <row r="21" spans="1:8" s="142" customFormat="1" ht="19.5" customHeight="1">
      <c r="A21" s="32">
        <v>632004</v>
      </c>
      <c r="B21" s="73" t="s">
        <v>918</v>
      </c>
      <c r="C21" s="32" t="s">
        <v>1639</v>
      </c>
      <c r="D21" s="151" t="s">
        <v>641</v>
      </c>
      <c r="E21" s="277">
        <v>250</v>
      </c>
      <c r="F21" s="277">
        <v>4593.62</v>
      </c>
      <c r="G21" s="277">
        <v>250</v>
      </c>
      <c r="H21" s="34">
        <f t="shared" si="0"/>
        <v>1837.4479999999999</v>
      </c>
    </row>
    <row r="22" spans="1:8" s="142" customFormat="1" ht="19.5" customHeight="1">
      <c r="A22" s="32">
        <v>632005</v>
      </c>
      <c r="B22" s="73" t="s">
        <v>639</v>
      </c>
      <c r="C22" s="32" t="s">
        <v>1639</v>
      </c>
      <c r="D22" s="151" t="s">
        <v>642</v>
      </c>
      <c r="E22" s="330">
        <v>13800</v>
      </c>
      <c r="F22" s="330">
        <v>7621.77</v>
      </c>
      <c r="G22" s="330">
        <v>13800</v>
      </c>
      <c r="H22" s="34">
        <f t="shared" si="0"/>
        <v>55.23021739130435</v>
      </c>
    </row>
    <row r="23" spans="1:8" s="142" customFormat="1" ht="19.5" customHeight="1">
      <c r="A23" s="65">
        <v>633</v>
      </c>
      <c r="B23" s="73" t="s">
        <v>919</v>
      </c>
      <c r="C23" s="32" t="s">
        <v>1639</v>
      </c>
      <c r="D23" s="151" t="s">
        <v>515</v>
      </c>
      <c r="E23" s="164">
        <v>6000</v>
      </c>
      <c r="F23" s="66">
        <v>7222.16</v>
      </c>
      <c r="G23" s="66">
        <v>5000</v>
      </c>
      <c r="H23" s="34">
        <f t="shared" si="0"/>
        <v>120.36933333333333</v>
      </c>
    </row>
    <row r="24" spans="1:8" s="142" customFormat="1" ht="19.5" customHeight="1">
      <c r="A24" s="65">
        <v>633</v>
      </c>
      <c r="B24" s="73" t="s">
        <v>920</v>
      </c>
      <c r="C24" s="32" t="s">
        <v>1639</v>
      </c>
      <c r="D24" s="151" t="s">
        <v>516</v>
      </c>
      <c r="E24" s="164">
        <v>2000</v>
      </c>
      <c r="F24" s="66">
        <v>274.78</v>
      </c>
      <c r="G24" s="66">
        <v>2000</v>
      </c>
      <c r="H24" s="34">
        <f t="shared" si="0"/>
        <v>13.738999999999999</v>
      </c>
    </row>
    <row r="25" spans="1:8" s="142" customFormat="1" ht="19.5" customHeight="1">
      <c r="A25" s="65">
        <v>633</v>
      </c>
      <c r="B25" s="73" t="s">
        <v>1535</v>
      </c>
      <c r="C25" s="32" t="s">
        <v>1639</v>
      </c>
      <c r="D25" s="151" t="s">
        <v>517</v>
      </c>
      <c r="E25" s="164">
        <v>100</v>
      </c>
      <c r="F25" s="66">
        <v>1584.68</v>
      </c>
      <c r="G25" s="66">
        <v>100</v>
      </c>
      <c r="H25" s="34">
        <f t="shared" si="0"/>
        <v>1584.68</v>
      </c>
    </row>
    <row r="26" spans="1:8" s="142" customFormat="1" ht="19.5" customHeight="1">
      <c r="A26" s="65">
        <v>633</v>
      </c>
      <c r="B26" s="73" t="s">
        <v>493</v>
      </c>
      <c r="C26" s="32" t="s">
        <v>1639</v>
      </c>
      <c r="D26" s="151" t="s">
        <v>518</v>
      </c>
      <c r="E26" s="164">
        <v>1000</v>
      </c>
      <c r="F26" s="66">
        <v>1773</v>
      </c>
      <c r="G26" s="66">
        <v>1000</v>
      </c>
      <c r="H26" s="34">
        <f t="shared" si="0"/>
        <v>177.29999999999998</v>
      </c>
    </row>
    <row r="27" spans="1:8" s="142" customFormat="1" ht="19.5" customHeight="1">
      <c r="A27" s="65">
        <v>633</v>
      </c>
      <c r="B27" s="73" t="s">
        <v>494</v>
      </c>
      <c r="C27" s="32" t="s">
        <v>1639</v>
      </c>
      <c r="D27" s="151" t="s">
        <v>519</v>
      </c>
      <c r="E27" s="34">
        <v>100</v>
      </c>
      <c r="F27" s="66">
        <v>0</v>
      </c>
      <c r="G27" s="66">
        <v>100</v>
      </c>
      <c r="H27" s="34">
        <f t="shared" si="0"/>
        <v>0</v>
      </c>
    </row>
    <row r="28" spans="1:8" s="142" customFormat="1" ht="19.5" customHeight="1">
      <c r="A28" s="65">
        <v>633</v>
      </c>
      <c r="B28" s="73" t="s">
        <v>495</v>
      </c>
      <c r="C28" s="32" t="s">
        <v>1639</v>
      </c>
      <c r="D28" s="151" t="s">
        <v>520</v>
      </c>
      <c r="E28" s="34">
        <v>9000</v>
      </c>
      <c r="F28" s="66">
        <v>6500.64</v>
      </c>
      <c r="G28" s="66">
        <v>8500</v>
      </c>
      <c r="H28" s="34">
        <f t="shared" si="0"/>
        <v>72.22933333333333</v>
      </c>
    </row>
    <row r="29" spans="1:8" s="142" customFormat="1" ht="19.5" customHeight="1">
      <c r="A29" s="65">
        <v>633</v>
      </c>
      <c r="B29" s="73" t="s">
        <v>496</v>
      </c>
      <c r="C29" s="32" t="s">
        <v>1639</v>
      </c>
      <c r="D29" s="151" t="s">
        <v>521</v>
      </c>
      <c r="E29" s="66">
        <v>1000</v>
      </c>
      <c r="F29" s="66">
        <v>0</v>
      </c>
      <c r="G29" s="66">
        <v>1000</v>
      </c>
      <c r="H29" s="34">
        <f t="shared" si="0"/>
        <v>0</v>
      </c>
    </row>
    <row r="30" spans="1:8" s="142" customFormat="1" ht="19.5" customHeight="1">
      <c r="A30" s="65">
        <v>633</v>
      </c>
      <c r="B30" s="73" t="s">
        <v>497</v>
      </c>
      <c r="C30" s="32" t="s">
        <v>1639</v>
      </c>
      <c r="D30" s="151" t="s">
        <v>522</v>
      </c>
      <c r="E30" s="66">
        <v>600</v>
      </c>
      <c r="F30" s="66">
        <v>409.92</v>
      </c>
      <c r="G30" s="66">
        <v>600</v>
      </c>
      <c r="H30" s="34">
        <f t="shared" si="0"/>
        <v>68.32000000000001</v>
      </c>
    </row>
    <row r="31" spans="1:8" s="142" customFormat="1" ht="19.5" customHeight="1">
      <c r="A31" s="65">
        <v>637</v>
      </c>
      <c r="B31" s="73" t="s">
        <v>498</v>
      </c>
      <c r="C31" s="32" t="s">
        <v>1639</v>
      </c>
      <c r="D31" s="151" t="s">
        <v>523</v>
      </c>
      <c r="E31" s="66">
        <v>4500</v>
      </c>
      <c r="F31" s="66">
        <v>11021.35</v>
      </c>
      <c r="G31" s="66">
        <v>4500</v>
      </c>
      <c r="H31" s="34">
        <f t="shared" si="0"/>
        <v>244.91888888888892</v>
      </c>
    </row>
    <row r="32" spans="1:8" s="142" customFormat="1" ht="19.5" customHeight="1">
      <c r="A32" s="65">
        <v>637</v>
      </c>
      <c r="B32" s="73" t="s">
        <v>499</v>
      </c>
      <c r="C32" s="32" t="s">
        <v>1639</v>
      </c>
      <c r="D32" s="151" t="s">
        <v>524</v>
      </c>
      <c r="E32" s="66">
        <v>200</v>
      </c>
      <c r="F32" s="66">
        <v>60</v>
      </c>
      <c r="G32" s="66">
        <v>200</v>
      </c>
      <c r="H32" s="34">
        <f t="shared" si="0"/>
        <v>30</v>
      </c>
    </row>
    <row r="33" spans="1:8" s="142" customFormat="1" ht="19.5" customHeight="1">
      <c r="A33" s="65">
        <v>637</v>
      </c>
      <c r="B33" s="73" t="s">
        <v>500</v>
      </c>
      <c r="C33" s="32" t="s">
        <v>1639</v>
      </c>
      <c r="D33" s="151" t="s">
        <v>1967</v>
      </c>
      <c r="E33" s="66">
        <v>300</v>
      </c>
      <c r="F33" s="66">
        <v>1861.86</v>
      </c>
      <c r="G33" s="66">
        <v>300</v>
      </c>
      <c r="H33" s="34">
        <f t="shared" si="0"/>
        <v>620.62</v>
      </c>
    </row>
    <row r="34" spans="1:8" s="142" customFormat="1" ht="19.5" customHeight="1">
      <c r="A34" s="65">
        <v>637</v>
      </c>
      <c r="B34" s="73" t="s">
        <v>501</v>
      </c>
      <c r="C34" s="32" t="s">
        <v>1639</v>
      </c>
      <c r="D34" s="151" t="s">
        <v>525</v>
      </c>
      <c r="E34" s="66">
        <v>9890</v>
      </c>
      <c r="F34" s="66">
        <v>12031.59</v>
      </c>
      <c r="G34" s="66">
        <v>9890</v>
      </c>
      <c r="H34" s="34">
        <f t="shared" si="0"/>
        <v>121.65409504550051</v>
      </c>
    </row>
    <row r="35" spans="1:8" s="142" customFormat="1" ht="19.5" customHeight="1">
      <c r="A35" s="65">
        <v>637</v>
      </c>
      <c r="B35" s="73" t="s">
        <v>502</v>
      </c>
      <c r="C35" s="32" t="s">
        <v>1639</v>
      </c>
      <c r="D35" s="151" t="s">
        <v>526</v>
      </c>
      <c r="E35" s="66">
        <v>2740</v>
      </c>
      <c r="F35" s="66">
        <v>3344.45</v>
      </c>
      <c r="G35" s="66">
        <v>2740</v>
      </c>
      <c r="H35" s="34">
        <f t="shared" si="0"/>
        <v>122.06021897810217</v>
      </c>
    </row>
    <row r="36" spans="1:8" s="142" customFormat="1" ht="19.5" customHeight="1">
      <c r="A36" s="65">
        <v>637</v>
      </c>
      <c r="B36" s="73" t="s">
        <v>503</v>
      </c>
      <c r="C36" s="32" t="s">
        <v>1639</v>
      </c>
      <c r="D36" s="151" t="s">
        <v>527</v>
      </c>
      <c r="E36" s="66">
        <v>400</v>
      </c>
      <c r="F36" s="66">
        <v>289</v>
      </c>
      <c r="G36" s="66">
        <v>400</v>
      </c>
      <c r="H36" s="34">
        <f t="shared" si="0"/>
        <v>72.25</v>
      </c>
    </row>
    <row r="37" spans="1:8" s="142" customFormat="1" ht="19.5" customHeight="1">
      <c r="A37" s="65">
        <v>637</v>
      </c>
      <c r="B37" s="73" t="s">
        <v>504</v>
      </c>
      <c r="C37" s="32" t="s">
        <v>1639</v>
      </c>
      <c r="D37" s="151" t="s">
        <v>528</v>
      </c>
      <c r="E37" s="66">
        <v>9000</v>
      </c>
      <c r="F37" s="66">
        <v>9408.22</v>
      </c>
      <c r="G37" s="66">
        <v>9000</v>
      </c>
      <c r="H37" s="34">
        <f t="shared" si="0"/>
        <v>104.53577777777777</v>
      </c>
    </row>
    <row r="38" spans="1:8" s="142" customFormat="1" ht="19.5" customHeight="1">
      <c r="A38" s="65">
        <v>637</v>
      </c>
      <c r="B38" s="73" t="s">
        <v>505</v>
      </c>
      <c r="C38" s="32" t="s">
        <v>1639</v>
      </c>
      <c r="D38" s="151" t="s">
        <v>1862</v>
      </c>
      <c r="E38" s="66">
        <v>300</v>
      </c>
      <c r="F38" s="66">
        <v>19131.64</v>
      </c>
      <c r="G38" s="66">
        <v>300</v>
      </c>
      <c r="H38" s="34">
        <f t="shared" si="0"/>
        <v>6377.213333333333</v>
      </c>
    </row>
    <row r="39" spans="1:8" s="142" customFormat="1" ht="19.5" customHeight="1">
      <c r="A39" s="65">
        <v>637</v>
      </c>
      <c r="B39" s="73" t="s">
        <v>506</v>
      </c>
      <c r="C39" s="32" t="s">
        <v>1639</v>
      </c>
      <c r="D39" s="151" t="s">
        <v>645</v>
      </c>
      <c r="E39" s="66">
        <v>0</v>
      </c>
      <c r="F39" s="66">
        <v>276.1</v>
      </c>
      <c r="G39" s="66">
        <v>0</v>
      </c>
      <c r="H39" s="34">
        <f t="shared" si="0"/>
        <v>0</v>
      </c>
    </row>
    <row r="40" spans="1:8" s="142" customFormat="1" ht="19.5" customHeight="1">
      <c r="A40" s="65">
        <v>637</v>
      </c>
      <c r="B40" s="73" t="s">
        <v>507</v>
      </c>
      <c r="C40" s="32" t="s">
        <v>1639</v>
      </c>
      <c r="D40" s="151" t="s">
        <v>529</v>
      </c>
      <c r="E40" s="45"/>
      <c r="F40" s="45"/>
      <c r="G40" s="45"/>
      <c r="H40" s="34">
        <f t="shared" si="0"/>
        <v>0</v>
      </c>
    </row>
    <row r="41" spans="1:8" s="142" customFormat="1" ht="19.5" customHeight="1">
      <c r="A41" s="65">
        <v>640</v>
      </c>
      <c r="B41" s="73" t="s">
        <v>508</v>
      </c>
      <c r="C41" s="32" t="s">
        <v>1639</v>
      </c>
      <c r="D41" s="151" t="s">
        <v>777</v>
      </c>
      <c r="E41" s="66">
        <v>500</v>
      </c>
      <c r="F41" s="66">
        <v>231.11</v>
      </c>
      <c r="G41" s="66">
        <v>500</v>
      </c>
      <c r="H41" s="34">
        <f t="shared" si="0"/>
        <v>46.222</v>
      </c>
    </row>
    <row r="42" spans="1:8" s="142" customFormat="1" ht="19.5" customHeight="1">
      <c r="A42" s="65">
        <v>640</v>
      </c>
      <c r="B42" s="73" t="s">
        <v>509</v>
      </c>
      <c r="C42" s="32" t="s">
        <v>1639</v>
      </c>
      <c r="D42" s="151" t="s">
        <v>475</v>
      </c>
      <c r="E42" s="45">
        <v>24300</v>
      </c>
      <c r="F42" s="66">
        <v>3554</v>
      </c>
      <c r="G42" s="66">
        <v>0</v>
      </c>
      <c r="H42" s="34">
        <f t="shared" si="0"/>
        <v>14.62551440329218</v>
      </c>
    </row>
    <row r="43" spans="1:8" s="142" customFormat="1" ht="19.5" customHeight="1">
      <c r="A43" s="65">
        <v>600</v>
      </c>
      <c r="B43" s="73" t="s">
        <v>1864</v>
      </c>
      <c r="C43" s="32" t="s">
        <v>1639</v>
      </c>
      <c r="D43" s="151" t="s">
        <v>1863</v>
      </c>
      <c r="E43" s="66"/>
      <c r="F43" s="66"/>
      <c r="G43" s="66"/>
      <c r="H43" s="34">
        <f t="shared" si="0"/>
        <v>0</v>
      </c>
    </row>
    <row r="44" spans="1:8" s="144" customFormat="1" ht="19.5" customHeight="1">
      <c r="A44" s="65">
        <v>600</v>
      </c>
      <c r="B44" s="73" t="s">
        <v>640</v>
      </c>
      <c r="C44" s="32" t="s">
        <v>1639</v>
      </c>
      <c r="D44" s="151" t="s">
        <v>778</v>
      </c>
      <c r="E44" s="66">
        <v>3000</v>
      </c>
      <c r="F44" s="66">
        <v>1300</v>
      </c>
      <c r="G44" s="66">
        <v>3000</v>
      </c>
      <c r="H44" s="66">
        <f t="shared" si="0"/>
        <v>43.333333333333336</v>
      </c>
    </row>
    <row r="45" spans="1:8" s="144" customFormat="1" ht="19.5" customHeight="1">
      <c r="A45" s="47" t="s">
        <v>1084</v>
      </c>
      <c r="B45" s="47" t="s">
        <v>1085</v>
      </c>
      <c r="C45" s="25" t="s">
        <v>1426</v>
      </c>
      <c r="D45" s="17" t="s">
        <v>1704</v>
      </c>
      <c r="E45" s="26">
        <f>SUM(E46)</f>
        <v>0</v>
      </c>
      <c r="F45" s="26">
        <f>SUM(F46)</f>
        <v>0</v>
      </c>
      <c r="G45" s="26">
        <f>SUM(G46)</f>
        <v>0</v>
      </c>
      <c r="H45" s="26">
        <f t="shared" si="0"/>
        <v>0</v>
      </c>
    </row>
    <row r="46" spans="1:8" s="144" customFormat="1" ht="19.5" customHeight="1">
      <c r="A46" s="65">
        <v>600</v>
      </c>
      <c r="B46" s="73" t="s">
        <v>1542</v>
      </c>
      <c r="C46" s="32" t="s">
        <v>1197</v>
      </c>
      <c r="D46" s="70" t="s">
        <v>192</v>
      </c>
      <c r="E46" s="66">
        <v>0</v>
      </c>
      <c r="F46" s="66">
        <v>0</v>
      </c>
      <c r="G46" s="66">
        <v>0</v>
      </c>
      <c r="H46" s="66">
        <f t="shared" si="0"/>
        <v>0</v>
      </c>
    </row>
    <row r="47" spans="1:8" s="144" customFormat="1" ht="19.5" customHeight="1">
      <c r="A47" s="47" t="s">
        <v>1092</v>
      </c>
      <c r="B47" s="47" t="s">
        <v>1093</v>
      </c>
      <c r="C47" s="25" t="s">
        <v>1426</v>
      </c>
      <c r="D47" s="17" t="s">
        <v>1094</v>
      </c>
      <c r="E47" s="26">
        <f>SUM(E48:E50)</f>
        <v>0</v>
      </c>
      <c r="F47" s="26">
        <f>SUM(F48:F50)</f>
        <v>0</v>
      </c>
      <c r="G47" s="26">
        <f>SUM(G48:G50)</f>
        <v>0</v>
      </c>
      <c r="H47" s="26">
        <f>IF(E47=0,,F47/E47*100)</f>
        <v>0</v>
      </c>
    </row>
    <row r="48" spans="1:8" s="144" customFormat="1" ht="19.5" customHeight="1">
      <c r="A48" s="32">
        <v>611</v>
      </c>
      <c r="B48" s="73" t="s">
        <v>1536</v>
      </c>
      <c r="C48" s="32" t="s">
        <v>1198</v>
      </c>
      <c r="D48" s="33" t="s">
        <v>1537</v>
      </c>
      <c r="E48" s="66">
        <v>0</v>
      </c>
      <c r="F48" s="66">
        <v>0</v>
      </c>
      <c r="G48" s="66">
        <v>0</v>
      </c>
      <c r="H48" s="66">
        <f t="shared" si="0"/>
        <v>0</v>
      </c>
    </row>
    <row r="49" spans="1:8" s="144" customFormat="1" ht="19.5" customHeight="1">
      <c r="A49" s="32">
        <v>621</v>
      </c>
      <c r="B49" s="73" t="s">
        <v>1538</v>
      </c>
      <c r="C49" s="32" t="s">
        <v>1198</v>
      </c>
      <c r="D49" s="33" t="s">
        <v>1537</v>
      </c>
      <c r="E49" s="66">
        <v>0</v>
      </c>
      <c r="F49" s="66">
        <v>0</v>
      </c>
      <c r="G49" s="66">
        <v>0</v>
      </c>
      <c r="H49" s="66">
        <f t="shared" si="0"/>
        <v>0</v>
      </c>
    </row>
    <row r="50" spans="1:8" s="144" customFormat="1" ht="19.5" customHeight="1">
      <c r="A50" s="32">
        <v>625002</v>
      </c>
      <c r="B50" s="73" t="s">
        <v>1539</v>
      </c>
      <c r="C50" s="32" t="s">
        <v>1198</v>
      </c>
      <c r="D50" s="33" t="s">
        <v>1540</v>
      </c>
      <c r="E50" s="66">
        <v>0</v>
      </c>
      <c r="F50" s="66">
        <v>0</v>
      </c>
      <c r="G50" s="66">
        <v>0</v>
      </c>
      <c r="H50" s="66">
        <f t="shared" si="0"/>
        <v>0</v>
      </c>
    </row>
    <row r="51" spans="1:8" s="142" customFormat="1" ht="19.5" customHeight="1">
      <c r="A51" s="24"/>
      <c r="B51" s="72"/>
      <c r="C51" s="23" t="s">
        <v>1639</v>
      </c>
      <c r="D51" s="24" t="s">
        <v>1417</v>
      </c>
      <c r="E51" s="31">
        <f>SUM(E47,E45,E14)</f>
        <v>612158</v>
      </c>
      <c r="F51" s="31">
        <f>SUM(F47,F45,F14)</f>
        <v>546126.82</v>
      </c>
      <c r="G51" s="31">
        <f>SUM(G47,G45,G14)</f>
        <v>658498</v>
      </c>
      <c r="H51" s="31">
        <f t="shared" si="0"/>
        <v>89.2133762852074</v>
      </c>
    </row>
    <row r="52" spans="1:8" s="142" customFormat="1" ht="8.25">
      <c r="A52" s="145"/>
      <c r="B52" s="146"/>
      <c r="C52" s="147"/>
      <c r="D52" s="148"/>
      <c r="E52" s="145"/>
      <c r="F52" s="145"/>
      <c r="G52" s="145"/>
      <c r="H52" s="145"/>
    </row>
    <row r="53" spans="1:8" s="142" customFormat="1" ht="8.25">
      <c r="A53" s="382" t="s">
        <v>1692</v>
      </c>
      <c r="B53" s="382"/>
      <c r="C53" s="382"/>
      <c r="D53" s="382"/>
      <c r="E53" s="382"/>
      <c r="F53" s="382"/>
      <c r="G53" s="382"/>
      <c r="H53" s="383"/>
    </row>
    <row r="54" spans="1:8" s="142" customFormat="1" ht="19.5" customHeight="1">
      <c r="A54" s="384" t="s">
        <v>66</v>
      </c>
      <c r="B54" s="385"/>
      <c r="C54" s="385"/>
      <c r="D54" s="385"/>
      <c r="E54" s="385"/>
      <c r="F54" s="385"/>
      <c r="G54" s="385"/>
      <c r="H54" s="385"/>
    </row>
    <row r="55" spans="1:8" s="142" customFormat="1" ht="19.5" customHeight="1">
      <c r="A55" s="385"/>
      <c r="B55" s="385"/>
      <c r="C55" s="385"/>
      <c r="D55" s="385"/>
      <c r="E55" s="385"/>
      <c r="F55" s="385"/>
      <c r="G55" s="385"/>
      <c r="H55" s="385"/>
    </row>
    <row r="56" spans="1:8" s="142" customFormat="1" ht="8.25">
      <c r="A56" s="145"/>
      <c r="B56" s="146"/>
      <c r="C56" s="147"/>
      <c r="D56" s="148"/>
      <c r="E56" s="145"/>
      <c r="F56" s="145"/>
      <c r="G56" s="145"/>
      <c r="H56" s="145"/>
    </row>
    <row r="57" spans="1:8" s="142" customFormat="1" ht="19.5" customHeight="1">
      <c r="A57" s="18" t="s">
        <v>1249</v>
      </c>
      <c r="B57" s="62" t="s">
        <v>923</v>
      </c>
      <c r="C57" s="27" t="s">
        <v>1428</v>
      </c>
      <c r="D57" s="19" t="s">
        <v>924</v>
      </c>
      <c r="E57" s="40" t="s">
        <v>1415</v>
      </c>
      <c r="F57" s="40" t="s">
        <v>983</v>
      </c>
      <c r="G57" s="40" t="s">
        <v>984</v>
      </c>
      <c r="H57" s="18" t="s">
        <v>1416</v>
      </c>
    </row>
    <row r="58" spans="1:8" s="142" customFormat="1" ht="19.5" customHeight="1">
      <c r="A58" s="76" t="s">
        <v>1421</v>
      </c>
      <c r="B58" s="77" t="s">
        <v>1422</v>
      </c>
      <c r="C58" s="78" t="s">
        <v>1423</v>
      </c>
      <c r="D58" s="79" t="s">
        <v>1413</v>
      </c>
      <c r="E58" s="80"/>
      <c r="F58" s="80"/>
      <c r="G58" s="80"/>
      <c r="H58" s="80"/>
    </row>
    <row r="59" spans="1:8" s="142" customFormat="1" ht="19.5" customHeight="1">
      <c r="A59" s="47" t="s">
        <v>1424</v>
      </c>
      <c r="B59" s="47" t="s">
        <v>1425</v>
      </c>
      <c r="C59" s="25" t="s">
        <v>1426</v>
      </c>
      <c r="D59" s="143" t="s">
        <v>1427</v>
      </c>
      <c r="E59" s="63">
        <f>SUM(E60:E63)</f>
        <v>2600</v>
      </c>
      <c r="F59" s="63">
        <f>SUM(F60:F63)</f>
        <v>2832.76</v>
      </c>
      <c r="G59" s="63">
        <f>SUM(G60:G63)</f>
        <v>2600</v>
      </c>
      <c r="H59" s="63">
        <f>SUM(H60:H63)</f>
        <v>197.54133333333334</v>
      </c>
    </row>
    <row r="60" spans="1:8" s="142" customFormat="1" ht="19.5" customHeight="1">
      <c r="A60" s="32">
        <v>637012</v>
      </c>
      <c r="B60" s="73" t="s">
        <v>925</v>
      </c>
      <c r="C60" s="32" t="s">
        <v>1639</v>
      </c>
      <c r="D60" s="33" t="s">
        <v>1541</v>
      </c>
      <c r="E60" s="278">
        <v>1500</v>
      </c>
      <c r="F60" s="34">
        <v>2474.27</v>
      </c>
      <c r="G60" s="34">
        <v>1500</v>
      </c>
      <c r="H60" s="34">
        <f aca="true" t="shared" si="1" ref="H60:H67">IF(E60=0,,F60/E60*100)</f>
        <v>164.95133333333334</v>
      </c>
    </row>
    <row r="61" spans="1:8" s="142" customFormat="1" ht="19.5" customHeight="1">
      <c r="A61" s="32">
        <v>637035</v>
      </c>
      <c r="B61" s="73" t="s">
        <v>926</v>
      </c>
      <c r="C61" s="32" t="s">
        <v>1639</v>
      </c>
      <c r="D61" s="33" t="s">
        <v>1493</v>
      </c>
      <c r="E61" s="278">
        <v>1100</v>
      </c>
      <c r="F61" s="34">
        <v>358.49</v>
      </c>
      <c r="G61" s="34">
        <v>1100</v>
      </c>
      <c r="H61" s="34">
        <f t="shared" si="1"/>
        <v>32.59</v>
      </c>
    </row>
    <row r="62" spans="1:8" s="142" customFormat="1" ht="19.5" customHeight="1">
      <c r="A62" s="32">
        <v>651002</v>
      </c>
      <c r="B62" s="73" t="s">
        <v>927</v>
      </c>
      <c r="C62" s="32" t="s">
        <v>1639</v>
      </c>
      <c r="D62" s="33" t="s">
        <v>171</v>
      </c>
      <c r="E62" s="66"/>
      <c r="F62" s="66"/>
      <c r="G62" s="66"/>
      <c r="H62" s="34">
        <f t="shared" si="1"/>
        <v>0</v>
      </c>
    </row>
    <row r="63" spans="1:8" s="142" customFormat="1" ht="19.5" customHeight="1">
      <c r="A63" s="65">
        <v>819</v>
      </c>
      <c r="B63" s="73" t="s">
        <v>928</v>
      </c>
      <c r="C63" s="65" t="s">
        <v>1639</v>
      </c>
      <c r="D63" s="70" t="s">
        <v>1970</v>
      </c>
      <c r="E63" s="66"/>
      <c r="F63" s="66"/>
      <c r="G63" s="66"/>
      <c r="H63" s="34">
        <f t="shared" si="1"/>
        <v>0</v>
      </c>
    </row>
    <row r="64" spans="1:8" s="142" customFormat="1" ht="19.5" customHeight="1">
      <c r="A64" s="47" t="s">
        <v>845</v>
      </c>
      <c r="B64" s="47" t="s">
        <v>1317</v>
      </c>
      <c r="C64" s="25" t="s">
        <v>1426</v>
      </c>
      <c r="D64" s="17" t="s">
        <v>1318</v>
      </c>
      <c r="E64" s="26">
        <f>SUM(E65:E66)</f>
        <v>0</v>
      </c>
      <c r="F64" s="26">
        <f>SUM(F65:F66)</f>
        <v>0</v>
      </c>
      <c r="G64" s="26">
        <f>SUM(G65:G66)</f>
        <v>0</v>
      </c>
      <c r="H64" s="26">
        <f t="shared" si="1"/>
        <v>0</v>
      </c>
    </row>
    <row r="65" spans="1:8" s="142" customFormat="1" ht="19.5" customHeight="1">
      <c r="A65" s="32"/>
      <c r="B65" s="73" t="s">
        <v>921</v>
      </c>
      <c r="C65" s="32" t="s">
        <v>1639</v>
      </c>
      <c r="D65" s="33"/>
      <c r="E65" s="34"/>
      <c r="F65" s="34"/>
      <c r="G65" s="34"/>
      <c r="H65" s="34">
        <f t="shared" si="1"/>
        <v>0</v>
      </c>
    </row>
    <row r="66" spans="1:8" s="142" customFormat="1" ht="19.5" customHeight="1">
      <c r="A66" s="32"/>
      <c r="B66" s="73" t="s">
        <v>922</v>
      </c>
      <c r="C66" s="32" t="s">
        <v>1639</v>
      </c>
      <c r="D66" s="33"/>
      <c r="E66" s="34"/>
      <c r="F66" s="34"/>
      <c r="G66" s="34"/>
      <c r="H66" s="34">
        <f t="shared" si="1"/>
        <v>0</v>
      </c>
    </row>
    <row r="67" spans="1:8" s="142" customFormat="1" ht="19.5" customHeight="1">
      <c r="A67" s="24"/>
      <c r="B67" s="72"/>
      <c r="C67" s="23" t="s">
        <v>1639</v>
      </c>
      <c r="D67" s="24" t="s">
        <v>1417</v>
      </c>
      <c r="E67" s="31">
        <f>SUM(E64,E59)</f>
        <v>2600</v>
      </c>
      <c r="F67" s="31">
        <f>SUM(F64,F59)</f>
        <v>2832.76</v>
      </c>
      <c r="G67" s="31">
        <f>SUM(G64,G59)</f>
        <v>2600</v>
      </c>
      <c r="H67" s="31">
        <f t="shared" si="1"/>
        <v>108.9523076923077</v>
      </c>
    </row>
    <row r="69" spans="1:8" ht="12.75">
      <c r="A69" s="382" t="s">
        <v>1692</v>
      </c>
      <c r="B69" s="382"/>
      <c r="C69" s="382"/>
      <c r="D69" s="382"/>
      <c r="E69" s="382"/>
      <c r="F69" s="382"/>
      <c r="G69" s="382"/>
      <c r="H69" s="383"/>
    </row>
    <row r="70" spans="1:8" ht="17.25" customHeight="1">
      <c r="A70" s="384" t="s">
        <v>67</v>
      </c>
      <c r="B70" s="385"/>
      <c r="C70" s="385"/>
      <c r="D70" s="385"/>
      <c r="E70" s="385"/>
      <c r="F70" s="385"/>
      <c r="G70" s="385"/>
      <c r="H70" s="385"/>
    </row>
    <row r="71" spans="1:8" ht="17.25" customHeight="1">
      <c r="A71" s="385"/>
      <c r="B71" s="385"/>
      <c r="C71" s="385"/>
      <c r="D71" s="385"/>
      <c r="E71" s="385"/>
      <c r="F71" s="385"/>
      <c r="G71" s="385"/>
      <c r="H71" s="385"/>
    </row>
    <row r="74" spans="1:8" ht="19.5" customHeight="1">
      <c r="A74" s="425" t="s">
        <v>929</v>
      </c>
      <c r="B74" s="425"/>
      <c r="C74" s="425"/>
      <c r="D74" s="425"/>
      <c r="E74" s="410">
        <v>2019</v>
      </c>
      <c r="F74" s="410"/>
      <c r="G74" s="410"/>
      <c r="H74" s="411"/>
    </row>
    <row r="75" spans="1:8" ht="19.5" customHeight="1">
      <c r="A75" s="86" t="s">
        <v>1421</v>
      </c>
      <c r="B75" s="37" t="s">
        <v>1422</v>
      </c>
      <c r="C75" s="14" t="s">
        <v>1423</v>
      </c>
      <c r="D75" s="15" t="s">
        <v>1413</v>
      </c>
      <c r="E75" s="86" t="s">
        <v>1284</v>
      </c>
      <c r="F75" s="86" t="s">
        <v>1285</v>
      </c>
      <c r="G75" s="86" t="s">
        <v>1420</v>
      </c>
      <c r="H75" s="86" t="s">
        <v>1417</v>
      </c>
    </row>
    <row r="76" spans="1:8" ht="19.5" customHeight="1">
      <c r="A76" s="106" t="s">
        <v>1288</v>
      </c>
      <c r="B76" s="401" t="s">
        <v>910</v>
      </c>
      <c r="C76" s="404" t="s">
        <v>1428</v>
      </c>
      <c r="D76" s="407" t="s">
        <v>911</v>
      </c>
      <c r="E76" s="107">
        <f>SUM(E15:E44)</f>
        <v>612158</v>
      </c>
      <c r="F76" s="107"/>
      <c r="G76" s="107"/>
      <c r="H76" s="107">
        <f>SUM(E76:G76)</f>
        <v>612158</v>
      </c>
    </row>
    <row r="77" spans="1:8" ht="19.5" customHeight="1">
      <c r="A77" s="106" t="s">
        <v>1290</v>
      </c>
      <c r="B77" s="402"/>
      <c r="C77" s="405"/>
      <c r="D77" s="408"/>
      <c r="E77" s="110">
        <f>SUM(F15:F44)</f>
        <v>546126.82</v>
      </c>
      <c r="F77" s="110"/>
      <c r="G77" s="110"/>
      <c r="H77" s="107">
        <f>SUM(E77:G77)</f>
        <v>546126.82</v>
      </c>
    </row>
    <row r="78" spans="1:8" ht="19.5" customHeight="1">
      <c r="A78" s="106" t="s">
        <v>1291</v>
      </c>
      <c r="B78" s="403"/>
      <c r="C78" s="406"/>
      <c r="D78" s="409"/>
      <c r="E78" s="110">
        <f>IF(E77=0,,E77/E76*100)</f>
        <v>89.2133762852074</v>
      </c>
      <c r="F78" s="110">
        <f>IF(F77=0,,F77/F76*100)</f>
        <v>0</v>
      </c>
      <c r="G78" s="110">
        <f>IF(G77=0,,G77/G76*100)</f>
        <v>0</v>
      </c>
      <c r="H78" s="110">
        <f>IF(H77=0,,H77/H76*100)</f>
        <v>89.2133762852074</v>
      </c>
    </row>
    <row r="79" spans="1:8" ht="19.5" customHeight="1">
      <c r="A79" s="106" t="s">
        <v>1288</v>
      </c>
      <c r="B79" s="401" t="s">
        <v>923</v>
      </c>
      <c r="C79" s="404" t="s">
        <v>1428</v>
      </c>
      <c r="D79" s="407" t="s">
        <v>924</v>
      </c>
      <c r="E79" s="110">
        <f>SUM(E60:E62)</f>
        <v>2600</v>
      </c>
      <c r="F79" s="110"/>
      <c r="G79" s="110">
        <f>SUM(E63)</f>
        <v>0</v>
      </c>
      <c r="H79" s="110">
        <f>SUM(E79:G79)</f>
        <v>2600</v>
      </c>
    </row>
    <row r="80" spans="1:8" ht="19.5" customHeight="1">
      <c r="A80" s="106" t="s">
        <v>1290</v>
      </c>
      <c r="B80" s="402"/>
      <c r="C80" s="405"/>
      <c r="D80" s="408"/>
      <c r="E80" s="110">
        <f>SUM(F60:F62)</f>
        <v>2832.76</v>
      </c>
      <c r="F80" s="110"/>
      <c r="G80" s="110">
        <f>SUM(F63)</f>
        <v>0</v>
      </c>
      <c r="H80" s="110">
        <f>SUM(E80:G80)</f>
        <v>2832.76</v>
      </c>
    </row>
    <row r="81" spans="1:8" ht="19.5" customHeight="1">
      <c r="A81" s="106" t="s">
        <v>1291</v>
      </c>
      <c r="B81" s="403"/>
      <c r="C81" s="406"/>
      <c r="D81" s="409"/>
      <c r="E81" s="110">
        <f>IF(E80=0,,E80/E79*100)</f>
        <v>108.9523076923077</v>
      </c>
      <c r="F81" s="110">
        <f>IF(F80=0,,F80/F79*100)</f>
        <v>0</v>
      </c>
      <c r="G81" s="110">
        <f>IF(G79=0,,G80/G79*100)</f>
        <v>0</v>
      </c>
      <c r="H81" s="110">
        <f>IF(H80=0,,H80/H79*100)</f>
        <v>108.9523076923077</v>
      </c>
    </row>
    <row r="82" spans="1:8" ht="19.5" customHeight="1">
      <c r="A82" s="111" t="s">
        <v>1288</v>
      </c>
      <c r="B82" s="112"/>
      <c r="C82" s="111"/>
      <c r="D82" s="48" t="s">
        <v>985</v>
      </c>
      <c r="E82" s="113">
        <f aca="true" t="shared" si="2" ref="E82:G83">SUM(E76,E79)</f>
        <v>614758</v>
      </c>
      <c r="F82" s="113">
        <f t="shared" si="2"/>
        <v>0</v>
      </c>
      <c r="G82" s="113">
        <f t="shared" si="2"/>
        <v>0</v>
      </c>
      <c r="H82" s="113">
        <f>SUM(E82:G82)</f>
        <v>614758</v>
      </c>
    </row>
    <row r="83" spans="1:8" ht="19.5" customHeight="1">
      <c r="A83" s="111" t="s">
        <v>1290</v>
      </c>
      <c r="B83" s="112"/>
      <c r="C83" s="111"/>
      <c r="D83" s="48" t="s">
        <v>986</v>
      </c>
      <c r="E83" s="113">
        <f t="shared" si="2"/>
        <v>548959.58</v>
      </c>
      <c r="F83" s="113">
        <f t="shared" si="2"/>
        <v>0</v>
      </c>
      <c r="G83" s="113">
        <f t="shared" si="2"/>
        <v>0</v>
      </c>
      <c r="H83" s="113">
        <f>SUM(E83:G83)</f>
        <v>548959.58</v>
      </c>
    </row>
    <row r="84" spans="1:8" ht="19.5" customHeight="1">
      <c r="A84" s="111" t="s">
        <v>1291</v>
      </c>
      <c r="B84" s="112"/>
      <c r="C84" s="111"/>
      <c r="D84" s="48" t="s">
        <v>1292</v>
      </c>
      <c r="E84" s="113">
        <f>IF(E83=0,,E83/E82*100)</f>
        <v>89.29685827593947</v>
      </c>
      <c r="F84" s="113">
        <f>IF(F83=0,,F83/F82*100)</f>
        <v>0</v>
      </c>
      <c r="G84" s="113">
        <f>IF(G82=0,,G83/G82*100)</f>
        <v>0</v>
      </c>
      <c r="H84" s="113">
        <f>IF(H83=0,,H83/H82*100)</f>
        <v>89.29685827593947</v>
      </c>
    </row>
    <row r="85" spans="1:8" ht="12.75">
      <c r="A85" s="115"/>
      <c r="B85" s="52"/>
      <c r="C85" s="51"/>
      <c r="D85" s="115"/>
      <c r="E85" s="115"/>
      <c r="F85" s="115"/>
      <c r="G85" s="116"/>
      <c r="H85" s="81"/>
    </row>
    <row r="86" spans="1:8" ht="12.75">
      <c r="A86" s="115" t="s">
        <v>1288</v>
      </c>
      <c r="B86" s="52" t="s">
        <v>985</v>
      </c>
      <c r="C86" s="51"/>
      <c r="D86" s="115"/>
      <c r="E86" s="115"/>
      <c r="F86" s="115"/>
      <c r="G86" s="116"/>
      <c r="H86" s="81"/>
    </row>
    <row r="87" spans="1:8" ht="12.75">
      <c r="A87" s="115" t="s">
        <v>1290</v>
      </c>
      <c r="B87" s="52" t="s">
        <v>986</v>
      </c>
      <c r="C87" s="51"/>
      <c r="D87" s="115"/>
      <c r="E87" s="115"/>
      <c r="F87" s="115"/>
      <c r="G87" s="116"/>
      <c r="H87" s="81"/>
    </row>
    <row r="88" spans="1:8" ht="12.75">
      <c r="A88" s="115" t="s">
        <v>1291</v>
      </c>
      <c r="B88" s="52" t="s">
        <v>1292</v>
      </c>
      <c r="C88" s="51"/>
      <c r="D88" s="115"/>
      <c r="E88" s="115"/>
      <c r="F88" s="115"/>
      <c r="G88" s="116"/>
      <c r="H88" s="81"/>
    </row>
    <row r="89" spans="1:8" ht="12.75">
      <c r="A89" s="115"/>
      <c r="B89" s="52"/>
      <c r="C89" s="51"/>
      <c r="D89" s="115"/>
      <c r="E89" s="115"/>
      <c r="F89" s="115"/>
      <c r="G89" s="116"/>
      <c r="H89" s="81"/>
    </row>
    <row r="90" spans="1:8" ht="12.75">
      <c r="A90" s="382" t="s">
        <v>1414</v>
      </c>
      <c r="B90" s="382"/>
      <c r="C90" s="382"/>
      <c r="D90" s="382"/>
      <c r="E90" s="382"/>
      <c r="F90" s="382"/>
      <c r="G90" s="382"/>
      <c r="H90" s="81"/>
    </row>
    <row r="91" spans="1:8" ht="12.75">
      <c r="A91" s="384" t="s">
        <v>68</v>
      </c>
      <c r="B91" s="385"/>
      <c r="C91" s="385"/>
      <c r="D91" s="385"/>
      <c r="E91" s="385"/>
      <c r="F91" s="385"/>
      <c r="G91" s="385"/>
      <c r="H91" s="424"/>
    </row>
    <row r="92" spans="1:8" ht="12.75">
      <c r="A92" s="385"/>
      <c r="B92" s="385"/>
      <c r="C92" s="385"/>
      <c r="D92" s="385"/>
      <c r="E92" s="385"/>
      <c r="F92" s="385"/>
      <c r="G92" s="385"/>
      <c r="H92" s="424"/>
    </row>
    <row r="93" spans="1:8" ht="22.5" customHeight="1">
      <c r="A93" s="385"/>
      <c r="B93" s="385"/>
      <c r="C93" s="385"/>
      <c r="D93" s="385"/>
      <c r="E93" s="385"/>
      <c r="F93" s="385"/>
      <c r="G93" s="385"/>
      <c r="H93" s="424"/>
    </row>
    <row r="96" spans="1:5" ht="12.75">
      <c r="A96" s="434" t="s">
        <v>1428</v>
      </c>
      <c r="B96" s="434"/>
      <c r="C96" s="434" t="s">
        <v>911</v>
      </c>
      <c r="D96" s="434"/>
      <c r="E96" s="434"/>
    </row>
    <row r="97" spans="1:5" ht="12.75">
      <c r="A97" s="55" t="s">
        <v>1293</v>
      </c>
      <c r="B97" s="55"/>
      <c r="C97" s="434" t="s">
        <v>799</v>
      </c>
      <c r="D97" s="434"/>
      <c r="E97" s="434"/>
    </row>
    <row r="98" spans="1:5" ht="12.75">
      <c r="A98" s="434" t="s">
        <v>1294</v>
      </c>
      <c r="B98" s="434"/>
      <c r="C98" s="434" t="s">
        <v>1236</v>
      </c>
      <c r="D98" s="434"/>
      <c r="E98" s="434"/>
    </row>
    <row r="99" spans="1:5" ht="12.75">
      <c r="A99" s="55" t="s">
        <v>1295</v>
      </c>
      <c r="B99" s="55" t="s">
        <v>1296</v>
      </c>
      <c r="C99" s="434" t="s">
        <v>275</v>
      </c>
      <c r="D99" s="434"/>
      <c r="E99" s="434"/>
    </row>
    <row r="100" spans="1:8" ht="12.75">
      <c r="A100" s="437" t="s">
        <v>1297</v>
      </c>
      <c r="B100" s="437"/>
      <c r="C100" s="437"/>
      <c r="D100" s="398" t="s">
        <v>987</v>
      </c>
      <c r="E100" s="398"/>
      <c r="F100" s="398"/>
      <c r="G100" s="398"/>
      <c r="H100" s="398"/>
    </row>
    <row r="101" spans="1:8" ht="12.75">
      <c r="A101" s="434" t="s">
        <v>1298</v>
      </c>
      <c r="B101" s="434"/>
      <c r="C101" s="434"/>
      <c r="D101" s="394">
        <v>1150</v>
      </c>
      <c r="E101" s="399"/>
      <c r="F101" s="399"/>
      <c r="G101" s="399"/>
      <c r="H101" s="399"/>
    </row>
    <row r="102" spans="1:8" ht="12.75">
      <c r="A102" s="434" t="s">
        <v>1299</v>
      </c>
      <c r="B102" s="434"/>
      <c r="C102" s="434"/>
      <c r="D102" s="394">
        <v>1350</v>
      </c>
      <c r="E102" s="399"/>
      <c r="F102" s="399"/>
      <c r="G102" s="399"/>
      <c r="H102" s="399"/>
    </row>
    <row r="103" spans="1:8" ht="12.75">
      <c r="A103" s="434" t="s">
        <v>1416</v>
      </c>
      <c r="B103" s="434"/>
      <c r="C103" s="434"/>
      <c r="D103" s="395">
        <f>IF(D101=0,,D102/D101*100)</f>
        <v>117.3913043478261</v>
      </c>
      <c r="E103" s="426"/>
      <c r="F103" s="426"/>
      <c r="G103" s="426"/>
      <c r="H103" s="426"/>
    </row>
    <row r="104" spans="1:5" ht="12.75">
      <c r="A104" s="56"/>
      <c r="B104" s="56"/>
      <c r="C104" s="56"/>
      <c r="D104" s="56"/>
      <c r="E104" s="56"/>
    </row>
    <row r="105" spans="1:5" ht="12.75">
      <c r="A105" s="55" t="s">
        <v>1295</v>
      </c>
      <c r="B105" s="55" t="s">
        <v>1296</v>
      </c>
      <c r="C105" s="434" t="s">
        <v>800</v>
      </c>
      <c r="D105" s="434"/>
      <c r="E105" s="434"/>
    </row>
    <row r="106" spans="1:8" ht="12.75">
      <c r="A106" s="434" t="s">
        <v>1303</v>
      </c>
      <c r="B106" s="434"/>
      <c r="C106" s="434"/>
      <c r="D106" s="394">
        <v>7</v>
      </c>
      <c r="E106" s="399"/>
      <c r="F106" s="399"/>
      <c r="G106" s="399"/>
      <c r="H106" s="399"/>
    </row>
    <row r="107" spans="1:8" ht="12.75">
      <c r="A107" s="434" t="s">
        <v>1299</v>
      </c>
      <c r="B107" s="434"/>
      <c r="C107" s="434"/>
      <c r="D107" s="394">
        <v>8</v>
      </c>
      <c r="E107" s="399"/>
      <c r="F107" s="399"/>
      <c r="G107" s="399"/>
      <c r="H107" s="399"/>
    </row>
    <row r="108" spans="1:8" ht="12.75">
      <c r="A108" s="434" t="s">
        <v>1416</v>
      </c>
      <c r="B108" s="434"/>
      <c r="C108" s="434"/>
      <c r="D108" s="395">
        <f>IF(D106=0,,D107/D106*100)</f>
        <v>114.28571428571428</v>
      </c>
      <c r="E108" s="426"/>
      <c r="F108" s="426"/>
      <c r="G108" s="426"/>
      <c r="H108" s="426"/>
    </row>
    <row r="109" spans="1:8" ht="12.75">
      <c r="A109" s="434"/>
      <c r="B109" s="434"/>
      <c r="C109" s="434"/>
      <c r="D109" s="394"/>
      <c r="E109" s="399"/>
      <c r="F109" s="399"/>
      <c r="G109" s="399"/>
      <c r="H109" s="399"/>
    </row>
    <row r="110" spans="1:5" ht="12.75">
      <c r="A110" s="55" t="s">
        <v>1295</v>
      </c>
      <c r="B110" s="55" t="s">
        <v>1296</v>
      </c>
      <c r="C110" s="434" t="s">
        <v>801</v>
      </c>
      <c r="D110" s="434"/>
      <c r="E110" s="434"/>
    </row>
    <row r="111" spans="1:8" ht="12.75">
      <c r="A111" s="434" t="s">
        <v>1303</v>
      </c>
      <c r="B111" s="434"/>
      <c r="C111" s="434"/>
      <c r="D111" s="394">
        <v>100</v>
      </c>
      <c r="E111" s="399"/>
      <c r="F111" s="399"/>
      <c r="G111" s="399"/>
      <c r="H111" s="399"/>
    </row>
    <row r="112" spans="1:8" ht="12.75">
      <c r="A112" s="434" t="s">
        <v>1299</v>
      </c>
      <c r="B112" s="434"/>
      <c r="C112" s="434"/>
      <c r="D112" s="394">
        <v>97</v>
      </c>
      <c r="E112" s="399"/>
      <c r="F112" s="399"/>
      <c r="G112" s="399"/>
      <c r="H112" s="399"/>
    </row>
    <row r="113" spans="1:8" ht="12.75">
      <c r="A113" s="434" t="s">
        <v>1416</v>
      </c>
      <c r="B113" s="434"/>
      <c r="C113" s="434"/>
      <c r="D113" s="395">
        <f>IF(D111=0,,D112/D111*100)</f>
        <v>97</v>
      </c>
      <c r="E113" s="426"/>
      <c r="F113" s="426"/>
      <c r="G113" s="426"/>
      <c r="H113" s="426"/>
    </row>
    <row r="114" spans="1:8" ht="12.75">
      <c r="A114" s="434"/>
      <c r="B114" s="434"/>
      <c r="C114" s="434"/>
      <c r="D114" s="394"/>
      <c r="E114" s="399"/>
      <c r="F114" s="399"/>
      <c r="G114" s="399"/>
      <c r="H114" s="399"/>
    </row>
    <row r="116" spans="1:8" ht="12.75">
      <c r="A116" s="382" t="s">
        <v>1414</v>
      </c>
      <c r="B116" s="382"/>
      <c r="C116" s="382"/>
      <c r="D116" s="382"/>
      <c r="E116" s="382"/>
      <c r="F116" s="382"/>
      <c r="G116" s="382"/>
      <c r="H116" s="81"/>
    </row>
    <row r="117" spans="1:8" ht="12.75">
      <c r="A117" s="384" t="s">
        <v>1748</v>
      </c>
      <c r="B117" s="385"/>
      <c r="C117" s="385"/>
      <c r="D117" s="385"/>
      <c r="E117" s="385"/>
      <c r="F117" s="385"/>
      <c r="G117" s="385"/>
      <c r="H117" s="424"/>
    </row>
    <row r="118" spans="1:8" ht="12.75">
      <c r="A118" s="385"/>
      <c r="B118" s="385"/>
      <c r="C118" s="385"/>
      <c r="D118" s="385"/>
      <c r="E118" s="385"/>
      <c r="F118" s="385"/>
      <c r="G118" s="385"/>
      <c r="H118" s="424"/>
    </row>
    <row r="119" spans="1:8" ht="12.75">
      <c r="A119" s="385"/>
      <c r="B119" s="385"/>
      <c r="C119" s="385"/>
      <c r="D119" s="385"/>
      <c r="E119" s="385"/>
      <c r="F119" s="385"/>
      <c r="G119" s="385"/>
      <c r="H119" s="424"/>
    </row>
    <row r="121" spans="1:5" ht="12.75">
      <c r="A121" s="434" t="s">
        <v>1428</v>
      </c>
      <c r="B121" s="434"/>
      <c r="C121" s="434" t="s">
        <v>802</v>
      </c>
      <c r="D121" s="434"/>
      <c r="E121" s="434"/>
    </row>
    <row r="122" spans="1:5" ht="12.75">
      <c r="A122" s="55" t="s">
        <v>1293</v>
      </c>
      <c r="B122" s="55"/>
      <c r="C122" s="434" t="s">
        <v>803</v>
      </c>
      <c r="D122" s="434"/>
      <c r="E122" s="434"/>
    </row>
    <row r="123" spans="1:5" ht="12.75">
      <c r="A123" s="434" t="s">
        <v>1294</v>
      </c>
      <c r="B123" s="434"/>
      <c r="C123" s="434" t="s">
        <v>1236</v>
      </c>
      <c r="D123" s="434"/>
      <c r="E123" s="434"/>
    </row>
    <row r="124" spans="1:5" ht="12.75">
      <c r="A124" s="55" t="s">
        <v>1295</v>
      </c>
      <c r="B124" s="57" t="s">
        <v>1296</v>
      </c>
      <c r="C124" s="434" t="s">
        <v>1190</v>
      </c>
      <c r="D124" s="434"/>
      <c r="E124" s="434"/>
    </row>
    <row r="125" spans="1:8" ht="12.75">
      <c r="A125" s="437" t="s">
        <v>1297</v>
      </c>
      <c r="B125" s="437"/>
      <c r="C125" s="437"/>
      <c r="D125" s="398" t="s">
        <v>987</v>
      </c>
      <c r="E125" s="398"/>
      <c r="F125" s="398"/>
      <c r="G125" s="398"/>
      <c r="H125" s="398"/>
    </row>
    <row r="126" spans="1:8" ht="12.75">
      <c r="A126" s="434" t="s">
        <v>1298</v>
      </c>
      <c r="B126" s="434"/>
      <c r="C126" s="434"/>
      <c r="D126" s="394">
        <v>10</v>
      </c>
      <c r="E126" s="399"/>
      <c r="F126" s="399"/>
      <c r="G126" s="399"/>
      <c r="H126" s="399"/>
    </row>
    <row r="127" spans="1:8" ht="12.75">
      <c r="A127" s="434" t="s">
        <v>1299</v>
      </c>
      <c r="B127" s="434"/>
      <c r="C127" s="434"/>
      <c r="D127" s="394">
        <v>0</v>
      </c>
      <c r="E127" s="399"/>
      <c r="F127" s="399"/>
      <c r="G127" s="399"/>
      <c r="H127" s="399"/>
    </row>
    <row r="128" spans="1:8" ht="12.75">
      <c r="A128" s="434" t="s">
        <v>1416</v>
      </c>
      <c r="B128" s="434"/>
      <c r="C128" s="434"/>
      <c r="D128" s="395">
        <f>IF(D126=0,,D127/D126*100)</f>
        <v>0</v>
      </c>
      <c r="E128" s="426"/>
      <c r="F128" s="426"/>
      <c r="G128" s="426"/>
      <c r="H128" s="426"/>
    </row>
    <row r="129" spans="1:5" ht="12.75">
      <c r="A129" s="56"/>
      <c r="B129" s="56"/>
      <c r="C129" s="56"/>
      <c r="D129" s="56"/>
      <c r="E129" s="56"/>
    </row>
    <row r="130" spans="1:5" ht="12.75">
      <c r="A130" s="55" t="s">
        <v>1295</v>
      </c>
      <c r="B130" s="57" t="s">
        <v>1296</v>
      </c>
      <c r="C130" s="434" t="s">
        <v>804</v>
      </c>
      <c r="D130" s="434"/>
      <c r="E130" s="434"/>
    </row>
    <row r="131" spans="1:8" ht="12.75">
      <c r="A131" s="434" t="s">
        <v>1303</v>
      </c>
      <c r="B131" s="434"/>
      <c r="C131" s="434"/>
      <c r="D131" s="394">
        <v>0</v>
      </c>
      <c r="E131" s="399"/>
      <c r="F131" s="399"/>
      <c r="G131" s="399"/>
      <c r="H131" s="399"/>
    </row>
    <row r="132" spans="1:8" ht="12.75">
      <c r="A132" s="434" t="s">
        <v>1299</v>
      </c>
      <c r="B132" s="434"/>
      <c r="C132" s="434"/>
      <c r="D132" s="394">
        <v>0</v>
      </c>
      <c r="E132" s="399"/>
      <c r="F132" s="399"/>
      <c r="G132" s="399"/>
      <c r="H132" s="399"/>
    </row>
    <row r="133" spans="1:8" ht="12.75">
      <c r="A133" s="434" t="s">
        <v>1416</v>
      </c>
      <c r="B133" s="434"/>
      <c r="C133" s="434"/>
      <c r="D133" s="395">
        <f>IF(D131=0,,D132/D131*100)</f>
        <v>0</v>
      </c>
      <c r="E133" s="426"/>
      <c r="F133" s="426"/>
      <c r="G133" s="426"/>
      <c r="H133" s="426"/>
    </row>
    <row r="134" spans="1:8" ht="12.75">
      <c r="A134" s="434"/>
      <c r="B134" s="434"/>
      <c r="C134" s="434"/>
      <c r="D134" s="394"/>
      <c r="E134" s="399"/>
      <c r="F134" s="399"/>
      <c r="G134" s="399"/>
      <c r="H134" s="399"/>
    </row>
    <row r="135" spans="1:5" ht="12.75">
      <c r="A135" s="55" t="s">
        <v>1295</v>
      </c>
      <c r="B135" s="57" t="s">
        <v>1296</v>
      </c>
      <c r="C135" s="434" t="s">
        <v>1496</v>
      </c>
      <c r="D135" s="434"/>
      <c r="E135" s="434"/>
    </row>
    <row r="136" spans="1:8" ht="12.75">
      <c r="A136" s="434" t="s">
        <v>1303</v>
      </c>
      <c r="B136" s="434"/>
      <c r="C136" s="434"/>
      <c r="D136" s="394">
        <v>400</v>
      </c>
      <c r="E136" s="399"/>
      <c r="F136" s="399"/>
      <c r="G136" s="399"/>
      <c r="H136" s="399"/>
    </row>
    <row r="137" spans="1:8" ht="12.75">
      <c r="A137" s="434" t="s">
        <v>1299</v>
      </c>
      <c r="B137" s="434"/>
      <c r="C137" s="434"/>
      <c r="D137" s="394">
        <v>370</v>
      </c>
      <c r="E137" s="399"/>
      <c r="F137" s="399"/>
      <c r="G137" s="399"/>
      <c r="H137" s="399"/>
    </row>
    <row r="138" spans="1:8" ht="12.75">
      <c r="A138" s="434" t="s">
        <v>1416</v>
      </c>
      <c r="B138" s="434"/>
      <c r="C138" s="434"/>
      <c r="D138" s="395">
        <f>IF(D136=0,,D137/D136*100)</f>
        <v>92.5</v>
      </c>
      <c r="E138" s="426"/>
      <c r="F138" s="426"/>
      <c r="G138" s="426"/>
      <c r="H138" s="426"/>
    </row>
    <row r="140" spans="1:8" ht="12.75">
      <c r="A140" s="382" t="s">
        <v>1414</v>
      </c>
      <c r="B140" s="382"/>
      <c r="C140" s="382"/>
      <c r="D140" s="382"/>
      <c r="E140" s="382"/>
      <c r="F140" s="382"/>
      <c r="G140" s="382"/>
      <c r="H140" s="81"/>
    </row>
    <row r="141" spans="1:8" ht="12.75">
      <c r="A141" s="384" t="s">
        <v>120</v>
      </c>
      <c r="B141" s="384"/>
      <c r="C141" s="384"/>
      <c r="D141" s="384"/>
      <c r="E141" s="384"/>
      <c r="F141" s="384"/>
      <c r="G141" s="384"/>
      <c r="H141" s="384"/>
    </row>
    <row r="142" spans="1:8" ht="12.75">
      <c r="A142" s="384"/>
      <c r="B142" s="384"/>
      <c r="C142" s="384"/>
      <c r="D142" s="384"/>
      <c r="E142" s="384"/>
      <c r="F142" s="384"/>
      <c r="G142" s="384"/>
      <c r="H142" s="384"/>
    </row>
    <row r="143" spans="1:8" ht="12.75">
      <c r="A143" s="384"/>
      <c r="B143" s="384"/>
      <c r="C143" s="384"/>
      <c r="D143" s="384"/>
      <c r="E143" s="384"/>
      <c r="F143" s="384"/>
      <c r="G143" s="384"/>
      <c r="H143" s="384"/>
    </row>
  </sheetData>
  <sheetProtection/>
  <mergeCells count="81">
    <mergeCell ref="A141:H143"/>
    <mergeCell ref="D132:H132"/>
    <mergeCell ref="D133:H133"/>
    <mergeCell ref="D134:H134"/>
    <mergeCell ref="A140:G140"/>
    <mergeCell ref="A132:C132"/>
    <mergeCell ref="A133:C133"/>
    <mergeCell ref="A134:C134"/>
    <mergeCell ref="A138:C138"/>
    <mergeCell ref="D138:H138"/>
    <mergeCell ref="A137:C137"/>
    <mergeCell ref="D137:H137"/>
    <mergeCell ref="D125:H125"/>
    <mergeCell ref="D126:H126"/>
    <mergeCell ref="D127:H127"/>
    <mergeCell ref="D128:H128"/>
    <mergeCell ref="D136:H136"/>
    <mergeCell ref="D131:H131"/>
    <mergeCell ref="A136:C136"/>
    <mergeCell ref="C130:E130"/>
    <mergeCell ref="C124:E124"/>
    <mergeCell ref="A131:C131"/>
    <mergeCell ref="C135:E135"/>
    <mergeCell ref="A125:C125"/>
    <mergeCell ref="A126:C126"/>
    <mergeCell ref="A127:C127"/>
    <mergeCell ref="A128:C128"/>
    <mergeCell ref="A116:G116"/>
    <mergeCell ref="A117:H119"/>
    <mergeCell ref="A121:B121"/>
    <mergeCell ref="C121:E121"/>
    <mergeCell ref="C122:E122"/>
    <mergeCell ref="A123:B123"/>
    <mergeCell ref="C123:E123"/>
    <mergeCell ref="A112:C112"/>
    <mergeCell ref="A113:C113"/>
    <mergeCell ref="A114:C114"/>
    <mergeCell ref="D111:H111"/>
    <mergeCell ref="D112:H112"/>
    <mergeCell ref="D113:H113"/>
    <mergeCell ref="D114:H114"/>
    <mergeCell ref="A108:C108"/>
    <mergeCell ref="A109:C109"/>
    <mergeCell ref="C110:E110"/>
    <mergeCell ref="D108:H108"/>
    <mergeCell ref="D109:H109"/>
    <mergeCell ref="A111:C111"/>
    <mergeCell ref="C105:E105"/>
    <mergeCell ref="D101:H101"/>
    <mergeCell ref="D102:H102"/>
    <mergeCell ref="D103:H103"/>
    <mergeCell ref="A106:C106"/>
    <mergeCell ref="A107:C107"/>
    <mergeCell ref="D106:H106"/>
    <mergeCell ref="D107:H107"/>
    <mergeCell ref="C99:E99"/>
    <mergeCell ref="A100:C100"/>
    <mergeCell ref="D100:H100"/>
    <mergeCell ref="A101:C101"/>
    <mergeCell ref="A102:C102"/>
    <mergeCell ref="A103:C103"/>
    <mergeCell ref="A90:G90"/>
    <mergeCell ref="A91:H93"/>
    <mergeCell ref="A96:B96"/>
    <mergeCell ref="C96:E96"/>
    <mergeCell ref="C97:E97"/>
    <mergeCell ref="A98:B98"/>
    <mergeCell ref="C98:E98"/>
    <mergeCell ref="B76:B78"/>
    <mergeCell ref="C76:C78"/>
    <mergeCell ref="D76:D78"/>
    <mergeCell ref="B79:B81"/>
    <mergeCell ref="C79:C81"/>
    <mergeCell ref="D79:D81"/>
    <mergeCell ref="A5:C8"/>
    <mergeCell ref="A53:H53"/>
    <mergeCell ref="A54:H55"/>
    <mergeCell ref="A69:H69"/>
    <mergeCell ref="A70:H71"/>
    <mergeCell ref="A74:D74"/>
    <mergeCell ref="E74:H7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13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2" width="8.00390625" style="0" customWidth="1"/>
    <col min="3" max="3" width="8.00390625" style="224" customWidth="1"/>
    <col min="4" max="4" width="21.421875" style="0" customWidth="1"/>
    <col min="5" max="7" width="9.8515625" style="0" customWidth="1"/>
    <col min="8" max="8" width="9.140625" style="227" customWidth="1"/>
    <col min="9" max="15" width="9.140625" style="1" customWidth="1"/>
  </cols>
  <sheetData>
    <row r="2" ht="12.75">
      <c r="A2" s="130" t="s">
        <v>806</v>
      </c>
    </row>
    <row r="4" spans="1:7" ht="21.7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1.75" customHeight="1">
      <c r="A5" s="415" t="s">
        <v>805</v>
      </c>
      <c r="B5" s="416"/>
      <c r="C5" s="417"/>
      <c r="D5" s="48" t="s">
        <v>1417</v>
      </c>
      <c r="E5" s="215">
        <f>SUM(E6:E8)</f>
        <v>63892</v>
      </c>
      <c r="F5" s="215">
        <f>SUM(F6:F8)</f>
        <v>53257.47</v>
      </c>
      <c r="G5" s="155">
        <f>SUM(H71)</f>
        <v>83.35545921242095</v>
      </c>
    </row>
    <row r="6" spans="1:7" ht="21.75" customHeight="1">
      <c r="A6" s="418"/>
      <c r="B6" s="419"/>
      <c r="C6" s="420"/>
      <c r="D6" s="69" t="s">
        <v>1284</v>
      </c>
      <c r="E6" s="87">
        <f>SUM(E69)</f>
        <v>52592</v>
      </c>
      <c r="F6" s="87">
        <f>SUM(E70)</f>
        <v>41331.590000000004</v>
      </c>
      <c r="G6" s="88">
        <f>SUM(E71)</f>
        <v>74.84779999999999</v>
      </c>
    </row>
    <row r="7" spans="1:7" ht="21.75" customHeight="1">
      <c r="A7" s="418"/>
      <c r="B7" s="419"/>
      <c r="C7" s="420"/>
      <c r="D7" s="69" t="s">
        <v>1285</v>
      </c>
      <c r="E7" s="87">
        <f>SUM(F69)</f>
        <v>0</v>
      </c>
      <c r="F7" s="87">
        <f>SUM(F70)</f>
        <v>0</v>
      </c>
      <c r="G7" s="88">
        <f>SUM(F71)</f>
        <v>0</v>
      </c>
    </row>
    <row r="8" spans="1:7" ht="21.75" customHeight="1">
      <c r="A8" s="421"/>
      <c r="B8" s="422"/>
      <c r="C8" s="423"/>
      <c r="D8" s="69" t="s">
        <v>1420</v>
      </c>
      <c r="E8" s="87">
        <f>SUM(G69)</f>
        <v>11300</v>
      </c>
      <c r="F8" s="87">
        <f>SUM(G70)</f>
        <v>11925.88</v>
      </c>
      <c r="G8" s="88">
        <f>SUM(G71)</f>
        <v>105.5387610619469</v>
      </c>
    </row>
    <row r="9" ht="12.75">
      <c r="I9" s="234"/>
    </row>
    <row r="10" spans="6:9" ht="12.75">
      <c r="F10" s="227"/>
      <c r="I10" s="234"/>
    </row>
    <row r="11" spans="1:15" s="142" customFormat="1" ht="21" customHeight="1">
      <c r="A11" s="135" t="s">
        <v>806</v>
      </c>
      <c r="B11" s="136"/>
      <c r="C11" s="137"/>
      <c r="D11" s="138"/>
      <c r="E11" s="139">
        <f>SUM(E18,E41,E51)</f>
        <v>63892</v>
      </c>
      <c r="F11" s="139">
        <f>SUM(F18,F41,F51)</f>
        <v>53257.47000000001</v>
      </c>
      <c r="G11" s="139">
        <f>SUM(G18,G41,G51)</f>
        <v>65309</v>
      </c>
      <c r="H11" s="139">
        <f>IF(E11=0,,F11/E11*100)</f>
        <v>83.35545921242097</v>
      </c>
      <c r="I11" s="144"/>
      <c r="J11" s="144"/>
      <c r="K11" s="144"/>
      <c r="L11" s="144"/>
      <c r="M11" s="144"/>
      <c r="N11" s="144"/>
      <c r="O11" s="144"/>
    </row>
    <row r="12" spans="1:15" s="142" customFormat="1" ht="21" customHeight="1">
      <c r="A12" s="18" t="s">
        <v>1193</v>
      </c>
      <c r="B12" s="62" t="s">
        <v>807</v>
      </c>
      <c r="C12" s="27" t="s">
        <v>1428</v>
      </c>
      <c r="D12" s="19" t="s">
        <v>808</v>
      </c>
      <c r="E12" s="40" t="s">
        <v>1415</v>
      </c>
      <c r="F12" s="40" t="s">
        <v>983</v>
      </c>
      <c r="G12" s="40" t="s">
        <v>984</v>
      </c>
      <c r="H12" s="228" t="s">
        <v>1416</v>
      </c>
      <c r="I12" s="144"/>
      <c r="J12" s="144"/>
      <c r="K12" s="144"/>
      <c r="L12" s="144"/>
      <c r="M12" s="144"/>
      <c r="N12" s="144"/>
      <c r="O12" s="144"/>
    </row>
    <row r="13" spans="1:15" s="142" customFormat="1" ht="21" customHeight="1">
      <c r="A13" s="76" t="s">
        <v>1421</v>
      </c>
      <c r="B13" s="77" t="s">
        <v>1422</v>
      </c>
      <c r="C13" s="78" t="s">
        <v>1423</v>
      </c>
      <c r="D13" s="79" t="s">
        <v>1413</v>
      </c>
      <c r="E13" s="80"/>
      <c r="F13" s="80"/>
      <c r="G13" s="80"/>
      <c r="H13" s="229"/>
      <c r="I13" s="144"/>
      <c r="J13" s="144"/>
      <c r="K13" s="144"/>
      <c r="L13" s="144"/>
      <c r="M13" s="144"/>
      <c r="N13" s="144"/>
      <c r="O13" s="144"/>
    </row>
    <row r="14" spans="1:15" s="142" customFormat="1" ht="21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SUM(E15:E17)</f>
        <v>41300</v>
      </c>
      <c r="F14" s="63">
        <f>SUM(F15:F17)</f>
        <v>34380.22</v>
      </c>
      <c r="G14" s="63">
        <f>SUM(G15:G17)</f>
        <v>41300</v>
      </c>
      <c r="H14" s="63">
        <f>IF(E14=0,,F14/E14*100)</f>
        <v>83.24508474576271</v>
      </c>
      <c r="I14" s="144"/>
      <c r="J14" s="144"/>
      <c r="K14" s="144"/>
      <c r="L14" s="144"/>
      <c r="M14" s="144"/>
      <c r="N14" s="144"/>
      <c r="O14" s="144"/>
    </row>
    <row r="15" spans="1:15" s="142" customFormat="1" ht="21" customHeight="1">
      <c r="A15" s="68">
        <v>630</v>
      </c>
      <c r="B15" s="73" t="s">
        <v>860</v>
      </c>
      <c r="C15" s="32" t="s">
        <v>1639</v>
      </c>
      <c r="D15" s="33" t="s">
        <v>172</v>
      </c>
      <c r="E15" s="277">
        <v>30000</v>
      </c>
      <c r="F15" s="34">
        <v>22454.34</v>
      </c>
      <c r="G15" s="34">
        <v>30000</v>
      </c>
      <c r="H15" s="34">
        <f>IF(E15=0,,F15/E15*100)</f>
        <v>74.84779999999999</v>
      </c>
      <c r="I15" s="144"/>
      <c r="J15" s="144"/>
      <c r="K15" s="144"/>
      <c r="L15" s="144"/>
      <c r="M15" s="144"/>
      <c r="N15" s="144"/>
      <c r="O15" s="144"/>
    </row>
    <row r="16" spans="1:15" s="142" customFormat="1" ht="21" customHeight="1">
      <c r="A16" s="68">
        <v>716</v>
      </c>
      <c r="B16" s="73" t="s">
        <v>861</v>
      </c>
      <c r="C16" s="32" t="s">
        <v>1639</v>
      </c>
      <c r="D16" s="75" t="s">
        <v>1971</v>
      </c>
      <c r="E16" s="66"/>
      <c r="F16" s="66"/>
      <c r="G16" s="66"/>
      <c r="H16" s="34">
        <f>IF(E16=0,,F16/E16*100)</f>
        <v>0</v>
      </c>
      <c r="I16" s="300"/>
      <c r="J16" s="300"/>
      <c r="K16" s="144"/>
      <c r="L16" s="144"/>
      <c r="M16" s="144"/>
      <c r="N16" s="144"/>
      <c r="O16" s="144"/>
    </row>
    <row r="17" spans="1:15" s="142" customFormat="1" ht="21" customHeight="1">
      <c r="A17" s="68">
        <v>821</v>
      </c>
      <c r="B17" s="73" t="s">
        <v>862</v>
      </c>
      <c r="C17" s="32" t="s">
        <v>1639</v>
      </c>
      <c r="D17" s="70" t="s">
        <v>779</v>
      </c>
      <c r="E17" s="66">
        <v>11300</v>
      </c>
      <c r="F17" s="133">
        <v>11925.88</v>
      </c>
      <c r="G17" s="133">
        <v>11300</v>
      </c>
      <c r="H17" s="34">
        <f>IF(E17=0,,F17/E17*100)</f>
        <v>105.5387610619469</v>
      </c>
      <c r="I17" s="144"/>
      <c r="J17" s="144"/>
      <c r="K17" s="144"/>
      <c r="L17" s="144"/>
      <c r="M17" s="144"/>
      <c r="N17" s="144"/>
      <c r="O17" s="144"/>
    </row>
    <row r="18" spans="1:15" s="142" customFormat="1" ht="21" customHeight="1">
      <c r="A18" s="24"/>
      <c r="B18" s="72"/>
      <c r="C18" s="23" t="s">
        <v>1639</v>
      </c>
      <c r="D18" s="24" t="s">
        <v>1417</v>
      </c>
      <c r="E18" s="31">
        <f>SUM(E14)</f>
        <v>41300</v>
      </c>
      <c r="F18" s="31">
        <f>SUM(F14)</f>
        <v>34380.22</v>
      </c>
      <c r="G18" s="31">
        <f>SUM(G14)</f>
        <v>41300</v>
      </c>
      <c r="H18" s="31">
        <f>IF(E18=0,,F18/E18*100)</f>
        <v>83.24508474576271</v>
      </c>
      <c r="I18" s="144"/>
      <c r="J18" s="144"/>
      <c r="K18" s="144"/>
      <c r="L18" s="144"/>
      <c r="M18" s="144"/>
      <c r="N18" s="144"/>
      <c r="O18" s="144"/>
    </row>
    <row r="20" spans="1:8" ht="12.75">
      <c r="A20" s="382" t="s">
        <v>1692</v>
      </c>
      <c r="B20" s="382"/>
      <c r="C20" s="382"/>
      <c r="D20" s="382"/>
      <c r="E20" s="382"/>
      <c r="F20" s="382"/>
      <c r="G20" s="382"/>
      <c r="H20" s="383"/>
    </row>
    <row r="21" spans="1:8" ht="16.5" customHeight="1">
      <c r="A21" s="384" t="s">
        <v>69</v>
      </c>
      <c r="B21" s="385"/>
      <c r="C21" s="385"/>
      <c r="D21" s="385"/>
      <c r="E21" s="385"/>
      <c r="F21" s="385"/>
      <c r="G21" s="385"/>
      <c r="H21" s="385"/>
    </row>
    <row r="22" spans="1:8" ht="16.5" customHeight="1">
      <c r="A22" s="385"/>
      <c r="B22" s="385"/>
      <c r="C22" s="385"/>
      <c r="D22" s="385"/>
      <c r="E22" s="385"/>
      <c r="F22" s="385"/>
      <c r="G22" s="385"/>
      <c r="H22" s="385"/>
    </row>
    <row r="24" spans="1:8" ht="21" customHeight="1">
      <c r="A24" s="18" t="s">
        <v>1193</v>
      </c>
      <c r="B24" s="62" t="s">
        <v>1497</v>
      </c>
      <c r="C24" s="27" t="s">
        <v>1428</v>
      </c>
      <c r="D24" s="19" t="s">
        <v>1499</v>
      </c>
      <c r="E24" s="40" t="s">
        <v>1415</v>
      </c>
      <c r="F24" s="40" t="s">
        <v>983</v>
      </c>
      <c r="G24" s="40" t="s">
        <v>984</v>
      </c>
      <c r="H24" s="228" t="s">
        <v>1416</v>
      </c>
    </row>
    <row r="25" spans="1:8" ht="21" customHeight="1">
      <c r="A25" s="76" t="s">
        <v>1421</v>
      </c>
      <c r="B25" s="77" t="s">
        <v>1422</v>
      </c>
      <c r="C25" s="78" t="s">
        <v>1423</v>
      </c>
      <c r="D25" s="79" t="s">
        <v>1413</v>
      </c>
      <c r="E25" s="80"/>
      <c r="F25" s="80"/>
      <c r="G25" s="80"/>
      <c r="H25" s="229"/>
    </row>
    <row r="26" spans="1:8" ht="21" customHeight="1">
      <c r="A26" s="47" t="s">
        <v>1424</v>
      </c>
      <c r="B26" s="47" t="s">
        <v>1425</v>
      </c>
      <c r="C26" s="25" t="s">
        <v>1426</v>
      </c>
      <c r="D26" s="143" t="s">
        <v>1427</v>
      </c>
      <c r="E26" s="63">
        <f>SUM(E27:E31)</f>
        <v>8478</v>
      </c>
      <c r="F26" s="63">
        <f>SUM(F27:F31)</f>
        <v>4235.95</v>
      </c>
      <c r="G26" s="63">
        <f>SUM(G27:G31)</f>
        <v>8428</v>
      </c>
      <c r="H26" s="63">
        <f aca="true" t="shared" si="0" ref="H26:H41">IF(E26=0,,F26/E26*100)</f>
        <v>49.964024534088225</v>
      </c>
    </row>
    <row r="27" spans="1:8" ht="21" customHeight="1">
      <c r="A27" s="68">
        <v>61</v>
      </c>
      <c r="B27" s="73" t="s">
        <v>863</v>
      </c>
      <c r="C27" s="32" t="s">
        <v>1639</v>
      </c>
      <c r="D27" s="153" t="s">
        <v>242</v>
      </c>
      <c r="E27" s="67">
        <v>4272</v>
      </c>
      <c r="F27" s="67">
        <v>1216.85</v>
      </c>
      <c r="G27" s="34">
        <v>4172</v>
      </c>
      <c r="H27" s="34">
        <f t="shared" si="0"/>
        <v>28.484316479400746</v>
      </c>
    </row>
    <row r="28" spans="1:8" ht="21" customHeight="1">
      <c r="A28" s="32">
        <v>62</v>
      </c>
      <c r="B28" s="73" t="s">
        <v>173</v>
      </c>
      <c r="C28" s="32" t="s">
        <v>1639</v>
      </c>
      <c r="D28" s="33" t="s">
        <v>1280</v>
      </c>
      <c r="E28" s="133">
        <v>0</v>
      </c>
      <c r="F28" s="67">
        <v>425.29</v>
      </c>
      <c r="G28" s="67">
        <v>50</v>
      </c>
      <c r="H28" s="34">
        <f t="shared" si="0"/>
        <v>0</v>
      </c>
    </row>
    <row r="29" spans="1:8" ht="21" customHeight="1">
      <c r="A29" s="32">
        <v>631</v>
      </c>
      <c r="B29" s="73" t="s">
        <v>174</v>
      </c>
      <c r="C29" s="32" t="s">
        <v>1639</v>
      </c>
      <c r="D29" s="33" t="s">
        <v>1695</v>
      </c>
      <c r="E29" s="133">
        <v>200</v>
      </c>
      <c r="F29" s="67">
        <v>92.78</v>
      </c>
      <c r="G29" s="67">
        <v>200</v>
      </c>
      <c r="H29" s="34">
        <f t="shared" si="0"/>
        <v>46.39</v>
      </c>
    </row>
    <row r="30" spans="1:8" ht="21" customHeight="1">
      <c r="A30" s="32" t="s">
        <v>1884</v>
      </c>
      <c r="B30" s="73" t="s">
        <v>1354</v>
      </c>
      <c r="C30" s="32" t="s">
        <v>1639</v>
      </c>
      <c r="D30" s="33" t="s">
        <v>1883</v>
      </c>
      <c r="E30" s="277">
        <v>1006</v>
      </c>
      <c r="F30" s="67">
        <v>744.75</v>
      </c>
      <c r="G30" s="34">
        <v>1006</v>
      </c>
      <c r="H30" s="34">
        <f t="shared" si="0"/>
        <v>74.03081510934393</v>
      </c>
    </row>
    <row r="31" spans="1:8" ht="21" customHeight="1">
      <c r="A31" s="68">
        <v>651</v>
      </c>
      <c r="B31" s="73" t="s">
        <v>1543</v>
      </c>
      <c r="C31" s="32" t="s">
        <v>1639</v>
      </c>
      <c r="D31" s="153" t="s">
        <v>1250</v>
      </c>
      <c r="E31" s="277">
        <v>3000</v>
      </c>
      <c r="F31" s="67">
        <v>1756.28</v>
      </c>
      <c r="G31" s="34">
        <v>3000</v>
      </c>
      <c r="H31" s="34">
        <f t="shared" si="0"/>
        <v>58.54266666666666</v>
      </c>
    </row>
    <row r="32" spans="1:8" ht="21" customHeight="1">
      <c r="A32" s="47" t="s">
        <v>1084</v>
      </c>
      <c r="B32" s="47" t="s">
        <v>1085</v>
      </c>
      <c r="C32" s="25" t="s">
        <v>1426</v>
      </c>
      <c r="D32" s="17" t="s">
        <v>1704</v>
      </c>
      <c r="E32" s="26">
        <f>SUM(E33:E40)</f>
        <v>13214</v>
      </c>
      <c r="F32" s="26">
        <f>SUM(F33:F40)</f>
        <v>13296.68</v>
      </c>
      <c r="G32" s="26">
        <f>SUM(G33:G40)</f>
        <v>14681</v>
      </c>
      <c r="H32" s="26">
        <f t="shared" si="0"/>
        <v>100.62570001513546</v>
      </c>
    </row>
    <row r="33" spans="1:8" ht="21" customHeight="1">
      <c r="A33" s="141">
        <v>61</v>
      </c>
      <c r="B33" s="73" t="s">
        <v>864</v>
      </c>
      <c r="C33" s="32" t="s">
        <v>1639</v>
      </c>
      <c r="D33" s="33" t="s">
        <v>1939</v>
      </c>
      <c r="E33" s="133">
        <v>8596</v>
      </c>
      <c r="F33" s="67">
        <v>9765.46</v>
      </c>
      <c r="G33" s="67">
        <v>9746</v>
      </c>
      <c r="H33" s="34">
        <f t="shared" si="0"/>
        <v>113.60469986040019</v>
      </c>
    </row>
    <row r="34" spans="1:8" ht="21" customHeight="1">
      <c r="A34" s="32">
        <v>62</v>
      </c>
      <c r="B34" s="73" t="s">
        <v>865</v>
      </c>
      <c r="C34" s="32" t="s">
        <v>1639</v>
      </c>
      <c r="D34" s="33" t="s">
        <v>1940</v>
      </c>
      <c r="E34" s="133">
        <v>4504</v>
      </c>
      <c r="F34" s="67">
        <v>3412.7</v>
      </c>
      <c r="G34" s="67">
        <v>4821</v>
      </c>
      <c r="H34" s="34">
        <f t="shared" si="0"/>
        <v>75.77042628774421</v>
      </c>
    </row>
    <row r="35" spans="1:8" ht="21" customHeight="1">
      <c r="A35" s="32">
        <v>63</v>
      </c>
      <c r="B35" s="73" t="s">
        <v>199</v>
      </c>
      <c r="C35" s="32" t="s">
        <v>1639</v>
      </c>
      <c r="D35" s="33" t="s">
        <v>428</v>
      </c>
      <c r="E35" s="133">
        <v>114</v>
      </c>
      <c r="F35" s="133">
        <v>118.52</v>
      </c>
      <c r="G35" s="133">
        <v>114</v>
      </c>
      <c r="H35" s="34">
        <f t="shared" si="0"/>
        <v>103.96491228070175</v>
      </c>
    </row>
    <row r="36" spans="1:8" ht="21" customHeight="1">
      <c r="A36" s="32">
        <v>64</v>
      </c>
      <c r="B36" s="73" t="s">
        <v>200</v>
      </c>
      <c r="C36" s="32" t="s">
        <v>1639</v>
      </c>
      <c r="D36" s="33" t="s">
        <v>1643</v>
      </c>
      <c r="E36" s="133"/>
      <c r="F36" s="133"/>
      <c r="G36" s="133"/>
      <c r="H36" s="34">
        <f t="shared" si="0"/>
        <v>0</v>
      </c>
    </row>
    <row r="37" spans="1:8" ht="21" customHeight="1">
      <c r="A37" s="32">
        <v>634</v>
      </c>
      <c r="B37" s="73" t="s">
        <v>201</v>
      </c>
      <c r="C37" s="32" t="s">
        <v>1639</v>
      </c>
      <c r="D37" s="33" t="s">
        <v>1316</v>
      </c>
      <c r="E37" s="133"/>
      <c r="F37" s="133"/>
      <c r="G37" s="133"/>
      <c r="H37" s="34">
        <f t="shared" si="0"/>
        <v>0</v>
      </c>
    </row>
    <row r="38" spans="1:9" ht="21" customHeight="1">
      <c r="A38" s="32">
        <v>635</v>
      </c>
      <c r="B38" s="73" t="s">
        <v>202</v>
      </c>
      <c r="C38" s="32" t="s">
        <v>1639</v>
      </c>
      <c r="D38" s="33" t="s">
        <v>1443</v>
      </c>
      <c r="E38" s="133"/>
      <c r="F38" s="133"/>
      <c r="G38" s="133"/>
      <c r="H38" s="34">
        <f t="shared" si="0"/>
        <v>0</v>
      </c>
      <c r="I38" s="234"/>
    </row>
    <row r="39" spans="1:8" ht="21" customHeight="1">
      <c r="A39" s="32">
        <v>637</v>
      </c>
      <c r="B39" s="73" t="s">
        <v>203</v>
      </c>
      <c r="C39" s="32" t="s">
        <v>1639</v>
      </c>
      <c r="D39" s="33" t="s">
        <v>1701</v>
      </c>
      <c r="E39" s="133"/>
      <c r="F39" s="133"/>
      <c r="G39" s="133"/>
      <c r="H39" s="34">
        <f t="shared" si="0"/>
        <v>0</v>
      </c>
    </row>
    <row r="40" spans="1:8" ht="21" customHeight="1">
      <c r="A40" s="32"/>
      <c r="B40" s="73" t="s">
        <v>204</v>
      </c>
      <c r="C40" s="32" t="s">
        <v>1639</v>
      </c>
      <c r="D40" s="33"/>
      <c r="E40" s="67"/>
      <c r="F40" s="67"/>
      <c r="G40" s="67"/>
      <c r="H40" s="34">
        <f t="shared" si="0"/>
        <v>0</v>
      </c>
    </row>
    <row r="41" spans="1:8" ht="21" customHeight="1">
      <c r="A41" s="24"/>
      <c r="B41" s="72"/>
      <c r="C41" s="23" t="s">
        <v>1639</v>
      </c>
      <c r="D41" s="24" t="s">
        <v>1417</v>
      </c>
      <c r="E41" s="31">
        <f>SUM(E32,E26)</f>
        <v>21692</v>
      </c>
      <c r="F41" s="31">
        <f>SUM(F32,F26)</f>
        <v>17532.63</v>
      </c>
      <c r="G41" s="31">
        <f>SUM(G32,G26)</f>
        <v>23109</v>
      </c>
      <c r="H41" s="31">
        <f t="shared" si="0"/>
        <v>80.82532730960723</v>
      </c>
    </row>
    <row r="43" spans="1:8" ht="12.75">
      <c r="A43" s="382" t="s">
        <v>1692</v>
      </c>
      <c r="B43" s="382"/>
      <c r="C43" s="382"/>
      <c r="D43" s="382"/>
      <c r="E43" s="382"/>
      <c r="F43" s="382"/>
      <c r="G43" s="382"/>
      <c r="H43" s="383"/>
    </row>
    <row r="44" spans="1:8" ht="26.25" customHeight="1">
      <c r="A44" s="384" t="s">
        <v>70</v>
      </c>
      <c r="B44" s="385"/>
      <c r="C44" s="385"/>
      <c r="D44" s="385"/>
      <c r="E44" s="385"/>
      <c r="F44" s="385"/>
      <c r="G44" s="385"/>
      <c r="H44" s="385"/>
    </row>
    <row r="45" spans="1:8" ht="35.25" customHeight="1">
      <c r="A45" s="385"/>
      <c r="B45" s="385"/>
      <c r="C45" s="385"/>
      <c r="D45" s="385"/>
      <c r="E45" s="385"/>
      <c r="F45" s="385"/>
      <c r="G45" s="385"/>
      <c r="H45" s="385"/>
    </row>
    <row r="47" spans="1:8" ht="20.25" customHeight="1">
      <c r="A47" s="18" t="s">
        <v>1251</v>
      </c>
      <c r="B47" s="62" t="s">
        <v>1498</v>
      </c>
      <c r="C47" s="27" t="s">
        <v>1428</v>
      </c>
      <c r="D47" s="19" t="s">
        <v>1500</v>
      </c>
      <c r="E47" s="40" t="s">
        <v>1415</v>
      </c>
      <c r="F47" s="40" t="s">
        <v>983</v>
      </c>
      <c r="G47" s="40" t="s">
        <v>984</v>
      </c>
      <c r="H47" s="228" t="s">
        <v>1416</v>
      </c>
    </row>
    <row r="48" spans="1:8" ht="20.25" customHeight="1">
      <c r="A48" s="76" t="s">
        <v>1421</v>
      </c>
      <c r="B48" s="77" t="s">
        <v>1422</v>
      </c>
      <c r="C48" s="78" t="s">
        <v>1423</v>
      </c>
      <c r="D48" s="79" t="s">
        <v>1413</v>
      </c>
      <c r="E48" s="80"/>
      <c r="F48" s="80"/>
      <c r="G48" s="80"/>
      <c r="H48" s="229"/>
    </row>
    <row r="49" spans="1:8" ht="20.25" customHeight="1">
      <c r="A49" s="47" t="s">
        <v>1424</v>
      </c>
      <c r="B49" s="47" t="s">
        <v>1425</v>
      </c>
      <c r="C49" s="25" t="s">
        <v>1426</v>
      </c>
      <c r="D49" s="143" t="s">
        <v>1427</v>
      </c>
      <c r="E49" s="63">
        <f>SUM(E50:E50)</f>
        <v>900</v>
      </c>
      <c r="F49" s="63">
        <f>SUM(F50:F50)</f>
        <v>1344.62</v>
      </c>
      <c r="G49" s="63">
        <f>SUM(G50:G50)</f>
        <v>900</v>
      </c>
      <c r="H49" s="63">
        <f>IF(E49=0,,F49/E49*100)</f>
        <v>149.4022222222222</v>
      </c>
    </row>
    <row r="50" spans="1:8" ht="20.25" customHeight="1">
      <c r="A50" s="32">
        <v>632</v>
      </c>
      <c r="B50" s="73" t="s">
        <v>866</v>
      </c>
      <c r="C50" s="32" t="s">
        <v>1639</v>
      </c>
      <c r="D50" s="33" t="s">
        <v>251</v>
      </c>
      <c r="E50" s="277">
        <v>900</v>
      </c>
      <c r="F50" s="34">
        <v>1344.62</v>
      </c>
      <c r="G50" s="34">
        <v>900</v>
      </c>
      <c r="H50" s="34">
        <f>IF(E50=0,,F50/E50*100)</f>
        <v>149.4022222222222</v>
      </c>
    </row>
    <row r="51" spans="1:8" ht="20.25" customHeight="1">
      <c r="A51" s="24"/>
      <c r="B51" s="72"/>
      <c r="C51" s="23" t="s">
        <v>1639</v>
      </c>
      <c r="D51" s="24" t="s">
        <v>1417</v>
      </c>
      <c r="E51" s="31">
        <f>SUM(E49)</f>
        <v>900</v>
      </c>
      <c r="F51" s="31">
        <f>SUM(F49)</f>
        <v>1344.62</v>
      </c>
      <c r="G51" s="31">
        <f>SUM(G49)</f>
        <v>900</v>
      </c>
      <c r="H51" s="31">
        <f>IF(E51=0,,F51/E51*100)</f>
        <v>149.4022222222222</v>
      </c>
    </row>
    <row r="53" spans="1:8" ht="12.75" customHeight="1">
      <c r="A53" s="382" t="s">
        <v>1692</v>
      </c>
      <c r="B53" s="382"/>
      <c r="C53" s="382"/>
      <c r="D53" s="382"/>
      <c r="E53" s="382"/>
      <c r="F53" s="382"/>
      <c r="G53" s="382"/>
      <c r="H53" s="383"/>
    </row>
    <row r="54" spans="1:8" ht="12.75">
      <c r="A54" s="384" t="s">
        <v>71</v>
      </c>
      <c r="B54" s="385"/>
      <c r="C54" s="385"/>
      <c r="D54" s="385"/>
      <c r="E54" s="385"/>
      <c r="F54" s="385"/>
      <c r="G54" s="385"/>
      <c r="H54" s="385"/>
    </row>
    <row r="55" spans="1:8" ht="12.75">
      <c r="A55" s="385"/>
      <c r="B55" s="385"/>
      <c r="C55" s="385"/>
      <c r="D55" s="385"/>
      <c r="E55" s="385"/>
      <c r="F55" s="385"/>
      <c r="G55" s="385"/>
      <c r="H55" s="385"/>
    </row>
    <row r="58" spans="1:8" ht="20.25" customHeight="1">
      <c r="A58" s="425" t="s">
        <v>809</v>
      </c>
      <c r="B58" s="425"/>
      <c r="C58" s="425"/>
      <c r="D58" s="425"/>
      <c r="E58" s="410">
        <v>2019</v>
      </c>
      <c r="F58" s="410"/>
      <c r="G58" s="410"/>
      <c r="H58" s="411"/>
    </row>
    <row r="59" spans="1:8" ht="20.25" customHeight="1">
      <c r="A59" s="86" t="s">
        <v>1421</v>
      </c>
      <c r="B59" s="37" t="s">
        <v>1422</v>
      </c>
      <c r="C59" s="14" t="s">
        <v>1423</v>
      </c>
      <c r="D59" s="15" t="s">
        <v>1413</v>
      </c>
      <c r="E59" s="86" t="s">
        <v>1284</v>
      </c>
      <c r="F59" s="86" t="s">
        <v>1285</v>
      </c>
      <c r="G59" s="86" t="s">
        <v>1420</v>
      </c>
      <c r="H59" s="231" t="s">
        <v>1417</v>
      </c>
    </row>
    <row r="60" spans="1:8" ht="20.25" customHeight="1">
      <c r="A60" s="106" t="s">
        <v>1288</v>
      </c>
      <c r="B60" s="401" t="s">
        <v>807</v>
      </c>
      <c r="C60" s="404" t="s">
        <v>1428</v>
      </c>
      <c r="D60" s="407" t="s">
        <v>808</v>
      </c>
      <c r="E60" s="107">
        <f>SUM(E15)</f>
        <v>30000</v>
      </c>
      <c r="F60" s="107">
        <f>SUM(E16:E16)</f>
        <v>0</v>
      </c>
      <c r="G60" s="107">
        <f>SUM(E17)</f>
        <v>11300</v>
      </c>
      <c r="H60" s="107">
        <f>SUM(E60:G60)</f>
        <v>41300</v>
      </c>
    </row>
    <row r="61" spans="1:8" ht="20.25" customHeight="1">
      <c r="A61" s="106" t="s">
        <v>1290</v>
      </c>
      <c r="B61" s="402"/>
      <c r="C61" s="405"/>
      <c r="D61" s="408"/>
      <c r="E61" s="110">
        <f>SUM(F15)</f>
        <v>22454.34</v>
      </c>
      <c r="F61" s="110">
        <f>SUM(F16:F16)</f>
        <v>0</v>
      </c>
      <c r="G61" s="110">
        <f>SUM(F17)</f>
        <v>11925.88</v>
      </c>
      <c r="H61" s="107">
        <f>SUM(E61:G61)</f>
        <v>34380.22</v>
      </c>
    </row>
    <row r="62" spans="1:8" ht="20.25" customHeight="1">
      <c r="A62" s="106" t="s">
        <v>1291</v>
      </c>
      <c r="B62" s="403"/>
      <c r="C62" s="406"/>
      <c r="D62" s="409"/>
      <c r="E62" s="110">
        <f>IF(E61=0,,E61/E60*100)</f>
        <v>74.84779999999999</v>
      </c>
      <c r="F62" s="110">
        <f>IF(F60=0,,F61/F60*100)</f>
        <v>0</v>
      </c>
      <c r="G62" s="110">
        <f>IF(G61=0,,G61/G60*100)</f>
        <v>105.5387610619469</v>
      </c>
      <c r="H62" s="110">
        <f>IF(H61=0,,H61/H60*100)</f>
        <v>83.24508474576271</v>
      </c>
    </row>
    <row r="63" spans="1:8" ht="20.25" customHeight="1">
      <c r="A63" s="106" t="s">
        <v>1288</v>
      </c>
      <c r="B63" s="401" t="s">
        <v>1497</v>
      </c>
      <c r="C63" s="404" t="s">
        <v>1428</v>
      </c>
      <c r="D63" s="407" t="s">
        <v>1499</v>
      </c>
      <c r="E63" s="107">
        <f>SUM(E27:E31,E33:E40)</f>
        <v>21692</v>
      </c>
      <c r="F63" s="107"/>
      <c r="G63" s="107"/>
      <c r="H63" s="107">
        <f>SUM(E63:G63)</f>
        <v>21692</v>
      </c>
    </row>
    <row r="64" spans="1:8" ht="20.25" customHeight="1">
      <c r="A64" s="106" t="s">
        <v>1290</v>
      </c>
      <c r="B64" s="402"/>
      <c r="C64" s="405"/>
      <c r="D64" s="408"/>
      <c r="E64" s="110">
        <f>SUM(F33:F40,F27:F31)</f>
        <v>17532.63</v>
      </c>
      <c r="F64" s="110"/>
      <c r="G64" s="110"/>
      <c r="H64" s="107">
        <f>SUM(E64:G64)</f>
        <v>17532.63</v>
      </c>
    </row>
    <row r="65" spans="1:8" ht="20.25" customHeight="1">
      <c r="A65" s="106" t="s">
        <v>1291</v>
      </c>
      <c r="B65" s="403"/>
      <c r="C65" s="406"/>
      <c r="D65" s="409"/>
      <c r="E65" s="110">
        <f>IF(E64=0,,E64/E63*100)</f>
        <v>80.82532730960723</v>
      </c>
      <c r="F65" s="110">
        <f>IF(F64=0,,F64/F63*100)</f>
        <v>0</v>
      </c>
      <c r="G65" s="110">
        <f>IF(G64=0,,G64/G63*100)</f>
        <v>0</v>
      </c>
      <c r="H65" s="110">
        <f>IF(H64=0,,H64/H63*100)</f>
        <v>80.82532730960723</v>
      </c>
    </row>
    <row r="66" spans="1:8" ht="20.25" customHeight="1">
      <c r="A66" s="106" t="s">
        <v>1288</v>
      </c>
      <c r="B66" s="401" t="s">
        <v>1498</v>
      </c>
      <c r="C66" s="404" t="s">
        <v>1428</v>
      </c>
      <c r="D66" s="407" t="s">
        <v>1500</v>
      </c>
      <c r="E66" s="107">
        <f>SUM(E50)</f>
        <v>900</v>
      </c>
      <c r="F66" s="107"/>
      <c r="G66" s="107"/>
      <c r="H66" s="107">
        <f>SUM(E66:G66)</f>
        <v>900</v>
      </c>
    </row>
    <row r="67" spans="1:8" ht="20.25" customHeight="1">
      <c r="A67" s="106" t="s">
        <v>1290</v>
      </c>
      <c r="B67" s="402"/>
      <c r="C67" s="405"/>
      <c r="D67" s="408"/>
      <c r="E67" s="110">
        <f>SUM(F50)</f>
        <v>1344.62</v>
      </c>
      <c r="F67" s="110"/>
      <c r="G67" s="110"/>
      <c r="H67" s="107">
        <f>SUM(E67:G67)</f>
        <v>1344.62</v>
      </c>
    </row>
    <row r="68" spans="1:8" ht="20.25" customHeight="1">
      <c r="A68" s="106" t="s">
        <v>1291</v>
      </c>
      <c r="B68" s="403"/>
      <c r="C68" s="406"/>
      <c r="D68" s="409"/>
      <c r="E68" s="110">
        <f>IF(E67=0,,E67/E66*100)</f>
        <v>149.4022222222222</v>
      </c>
      <c r="F68" s="110">
        <f>IF(F67=0,,F67/F66*100)</f>
        <v>0</v>
      </c>
      <c r="G68" s="110">
        <f>IF(G67=0,,G67/G66*100)</f>
        <v>0</v>
      </c>
      <c r="H68" s="110">
        <f>IF(H67=0,,H67/H66*100)</f>
        <v>149.4022222222222</v>
      </c>
    </row>
    <row r="69" spans="1:8" ht="20.25" customHeight="1">
      <c r="A69" s="111" t="s">
        <v>1288</v>
      </c>
      <c r="B69" s="112"/>
      <c r="C69" s="111"/>
      <c r="D69" s="48" t="s">
        <v>985</v>
      </c>
      <c r="E69" s="113">
        <f aca="true" t="shared" si="1" ref="E69:G70">SUM(E60,E63,E66)</f>
        <v>52592</v>
      </c>
      <c r="F69" s="113">
        <f t="shared" si="1"/>
        <v>0</v>
      </c>
      <c r="G69" s="113">
        <f t="shared" si="1"/>
        <v>11300</v>
      </c>
      <c r="H69" s="113">
        <f>SUM(E69:G69)</f>
        <v>63892</v>
      </c>
    </row>
    <row r="70" spans="1:8" ht="20.25" customHeight="1">
      <c r="A70" s="111" t="s">
        <v>1290</v>
      </c>
      <c r="B70" s="112"/>
      <c r="C70" s="111"/>
      <c r="D70" s="48" t="s">
        <v>986</v>
      </c>
      <c r="E70" s="113">
        <f t="shared" si="1"/>
        <v>41331.590000000004</v>
      </c>
      <c r="F70" s="113">
        <f t="shared" si="1"/>
        <v>0</v>
      </c>
      <c r="G70" s="113">
        <f t="shared" si="1"/>
        <v>11925.88</v>
      </c>
      <c r="H70" s="113">
        <f>SUM(E70:G70)</f>
        <v>53257.47</v>
      </c>
    </row>
    <row r="71" spans="1:8" ht="20.25" customHeight="1">
      <c r="A71" s="111" t="s">
        <v>1291</v>
      </c>
      <c r="B71" s="112"/>
      <c r="C71" s="111"/>
      <c r="D71" s="48" t="s">
        <v>1292</v>
      </c>
      <c r="E71" s="113">
        <f>SUM(E62)</f>
        <v>74.84779999999999</v>
      </c>
      <c r="F71" s="113">
        <f>SUM(F62)</f>
        <v>0</v>
      </c>
      <c r="G71" s="113">
        <f>SUM(G62)</f>
        <v>105.5387610619469</v>
      </c>
      <c r="H71" s="113">
        <f>IF(H70=0,,H70/H69*100)</f>
        <v>83.35545921242095</v>
      </c>
    </row>
    <row r="72" spans="1:8" ht="12.75">
      <c r="A72" s="115"/>
      <c r="B72" s="52"/>
      <c r="C72" s="51"/>
      <c r="D72" s="115"/>
      <c r="E72" s="115"/>
      <c r="F72" s="115"/>
      <c r="G72" s="116"/>
      <c r="H72" s="222"/>
    </row>
    <row r="73" spans="1:8" ht="12.75">
      <c r="A73" s="115" t="s">
        <v>1288</v>
      </c>
      <c r="B73" s="52" t="s">
        <v>985</v>
      </c>
      <c r="C73" s="51"/>
      <c r="D73" s="115"/>
      <c r="E73" s="115"/>
      <c r="F73" s="115"/>
      <c r="G73" s="116"/>
      <c r="H73" s="222"/>
    </row>
    <row r="74" spans="1:8" ht="12.75">
      <c r="A74" s="115" t="s">
        <v>1290</v>
      </c>
      <c r="B74" s="52" t="s">
        <v>986</v>
      </c>
      <c r="C74" s="51"/>
      <c r="D74" s="115"/>
      <c r="E74" s="115"/>
      <c r="F74" s="115"/>
      <c r="G74" s="116"/>
      <c r="H74" s="222"/>
    </row>
    <row r="75" spans="1:8" ht="12.75">
      <c r="A75" s="115" t="s">
        <v>1291</v>
      </c>
      <c r="B75" s="52" t="s">
        <v>1292</v>
      </c>
      <c r="C75" s="51"/>
      <c r="D75" s="115"/>
      <c r="E75" s="115"/>
      <c r="F75" s="115"/>
      <c r="G75" s="116"/>
      <c r="H75" s="222"/>
    </row>
    <row r="76" spans="1:8" ht="12.75">
      <c r="A76" s="115"/>
      <c r="B76" s="52"/>
      <c r="C76" s="51"/>
      <c r="D76" s="115"/>
      <c r="E76" s="115"/>
      <c r="F76" s="115"/>
      <c r="G76" s="116"/>
      <c r="H76" s="222"/>
    </row>
    <row r="77" spans="1:8" ht="12.75">
      <c r="A77" s="382" t="s">
        <v>1414</v>
      </c>
      <c r="B77" s="382"/>
      <c r="C77" s="382"/>
      <c r="D77" s="382"/>
      <c r="E77" s="382"/>
      <c r="F77" s="382"/>
      <c r="G77" s="382"/>
      <c r="H77" s="222"/>
    </row>
    <row r="78" spans="1:8" ht="12.75">
      <c r="A78" s="384" t="s">
        <v>72</v>
      </c>
      <c r="B78" s="385"/>
      <c r="C78" s="385"/>
      <c r="D78" s="385"/>
      <c r="E78" s="385"/>
      <c r="F78" s="385"/>
      <c r="G78" s="385"/>
      <c r="H78" s="424"/>
    </row>
    <row r="79" spans="1:8" ht="12.75">
      <c r="A79" s="385"/>
      <c r="B79" s="385"/>
      <c r="C79" s="385"/>
      <c r="D79" s="385"/>
      <c r="E79" s="385"/>
      <c r="F79" s="385"/>
      <c r="G79" s="385"/>
      <c r="H79" s="424"/>
    </row>
    <row r="80" spans="1:8" ht="12.75">
      <c r="A80" s="385"/>
      <c r="B80" s="385"/>
      <c r="C80" s="385"/>
      <c r="D80" s="385"/>
      <c r="E80" s="385"/>
      <c r="F80" s="385"/>
      <c r="G80" s="385"/>
      <c r="H80" s="424"/>
    </row>
    <row r="83" spans="1:5" ht="12.75">
      <c r="A83" s="434" t="s">
        <v>1428</v>
      </c>
      <c r="B83" s="434"/>
      <c r="C83" s="434" t="s">
        <v>808</v>
      </c>
      <c r="D83" s="434"/>
      <c r="E83" s="434"/>
    </row>
    <row r="84" spans="1:5" ht="12.75">
      <c r="A84" s="55" t="s">
        <v>1293</v>
      </c>
      <c r="B84" s="55"/>
      <c r="C84" s="434" t="s">
        <v>872</v>
      </c>
      <c r="D84" s="434"/>
      <c r="E84" s="434"/>
    </row>
    <row r="85" spans="1:5" ht="12.75">
      <c r="A85" s="434" t="s">
        <v>1294</v>
      </c>
      <c r="B85" s="434"/>
      <c r="C85" s="434" t="s">
        <v>1236</v>
      </c>
      <c r="D85" s="434"/>
      <c r="E85" s="434"/>
    </row>
    <row r="86" spans="1:5" ht="12.75">
      <c r="A86" s="55" t="s">
        <v>1295</v>
      </c>
      <c r="B86" s="55" t="s">
        <v>1296</v>
      </c>
      <c r="C86" s="434" t="s">
        <v>810</v>
      </c>
      <c r="D86" s="434"/>
      <c r="E86" s="434"/>
    </row>
    <row r="87" spans="1:8" ht="12.75">
      <c r="A87" s="437" t="s">
        <v>1297</v>
      </c>
      <c r="B87" s="437"/>
      <c r="C87" s="437"/>
      <c r="D87" s="398" t="s">
        <v>987</v>
      </c>
      <c r="E87" s="398"/>
      <c r="F87" s="398"/>
      <c r="G87" s="398"/>
      <c r="H87" s="398"/>
    </row>
    <row r="88" spans="1:8" ht="12.75">
      <c r="A88" s="434" t="s">
        <v>1298</v>
      </c>
      <c r="B88" s="434"/>
      <c r="C88" s="434"/>
      <c r="D88" s="394">
        <v>0</v>
      </c>
      <c r="E88" s="399"/>
      <c r="F88" s="399"/>
      <c r="G88" s="399"/>
      <c r="H88" s="399"/>
    </row>
    <row r="89" spans="1:8" ht="12.75">
      <c r="A89" s="434" t="s">
        <v>1299</v>
      </c>
      <c r="B89" s="434"/>
      <c r="C89" s="434"/>
      <c r="D89" s="394">
        <v>0</v>
      </c>
      <c r="E89" s="399"/>
      <c r="F89" s="399"/>
      <c r="G89" s="399"/>
      <c r="H89" s="399"/>
    </row>
    <row r="90" spans="1:8" ht="12.75">
      <c r="A90" s="434" t="s">
        <v>1416</v>
      </c>
      <c r="B90" s="434"/>
      <c r="C90" s="434"/>
      <c r="D90" s="395">
        <f>IF(D88=0,,D89/D88*100)</f>
        <v>0</v>
      </c>
      <c r="E90" s="426"/>
      <c r="F90" s="426"/>
      <c r="G90" s="426"/>
      <c r="H90" s="426"/>
    </row>
    <row r="91" spans="1:5" ht="12.75">
      <c r="A91" s="56"/>
      <c r="B91" s="56"/>
      <c r="C91" s="225"/>
      <c r="D91" s="56"/>
      <c r="E91" s="56"/>
    </row>
    <row r="92" spans="1:5" ht="12.75">
      <c r="A92" s="55" t="s">
        <v>1295</v>
      </c>
      <c r="B92" s="55" t="s">
        <v>1296</v>
      </c>
      <c r="C92" s="434" t="s">
        <v>811</v>
      </c>
      <c r="D92" s="434"/>
      <c r="E92" s="434"/>
    </row>
    <row r="93" spans="1:8" ht="12.75">
      <c r="A93" s="434" t="s">
        <v>1303</v>
      </c>
      <c r="B93" s="434"/>
      <c r="C93" s="434"/>
      <c r="D93" s="394">
        <v>0</v>
      </c>
      <c r="E93" s="399"/>
      <c r="F93" s="399"/>
      <c r="G93" s="399"/>
      <c r="H93" s="399"/>
    </row>
    <row r="94" spans="1:8" ht="12.75">
      <c r="A94" s="434" t="s">
        <v>1299</v>
      </c>
      <c r="B94" s="434"/>
      <c r="C94" s="434"/>
      <c r="D94" s="394">
        <v>0</v>
      </c>
      <c r="E94" s="399"/>
      <c r="F94" s="399"/>
      <c r="G94" s="399"/>
      <c r="H94" s="399"/>
    </row>
    <row r="95" spans="1:8" ht="12.75">
      <c r="A95" s="434" t="s">
        <v>1416</v>
      </c>
      <c r="B95" s="434"/>
      <c r="C95" s="434"/>
      <c r="D95" s="395">
        <f>IF(D93=0,,D94/D93*100)</f>
        <v>0</v>
      </c>
      <c r="E95" s="426"/>
      <c r="F95" s="426"/>
      <c r="G95" s="426"/>
      <c r="H95" s="426"/>
    </row>
    <row r="96" spans="1:8" ht="12.75">
      <c r="A96" s="434"/>
      <c r="B96" s="434"/>
      <c r="C96" s="434"/>
      <c r="D96" s="394"/>
      <c r="E96" s="399"/>
      <c r="F96" s="399"/>
      <c r="G96" s="399"/>
      <c r="H96" s="399"/>
    </row>
    <row r="98" spans="1:8" ht="12.75">
      <c r="A98" s="382" t="s">
        <v>1414</v>
      </c>
      <c r="B98" s="382"/>
      <c r="C98" s="382"/>
      <c r="D98" s="382"/>
      <c r="E98" s="382"/>
      <c r="F98" s="382"/>
      <c r="G98" s="382"/>
      <c r="H98" s="222"/>
    </row>
    <row r="99" spans="1:8" ht="12.75">
      <c r="A99" s="384" t="s">
        <v>1185</v>
      </c>
      <c r="B99" s="385"/>
      <c r="C99" s="385"/>
      <c r="D99" s="385"/>
      <c r="E99" s="385"/>
      <c r="F99" s="385"/>
      <c r="G99" s="385"/>
      <c r="H99" s="424"/>
    </row>
    <row r="100" spans="1:8" ht="12.75">
      <c r="A100" s="385"/>
      <c r="B100" s="385"/>
      <c r="C100" s="385"/>
      <c r="D100" s="385"/>
      <c r="E100" s="385"/>
      <c r="F100" s="385"/>
      <c r="G100" s="385"/>
      <c r="H100" s="424"/>
    </row>
    <row r="101" spans="1:8" ht="12.75">
      <c r="A101" s="385"/>
      <c r="B101" s="385"/>
      <c r="C101" s="385"/>
      <c r="D101" s="385"/>
      <c r="E101" s="385"/>
      <c r="F101" s="385"/>
      <c r="G101" s="385"/>
      <c r="H101" s="424"/>
    </row>
    <row r="103" spans="1:5" ht="12.75">
      <c r="A103" s="434" t="s">
        <v>1428</v>
      </c>
      <c r="B103" s="434"/>
      <c r="C103" s="434" t="s">
        <v>873</v>
      </c>
      <c r="D103" s="434"/>
      <c r="E103" s="434"/>
    </row>
    <row r="104" spans="1:5" ht="12.75">
      <c r="A104" s="55" t="s">
        <v>1293</v>
      </c>
      <c r="B104" s="55"/>
      <c r="C104" s="434" t="s">
        <v>874</v>
      </c>
      <c r="D104" s="434"/>
      <c r="E104" s="434"/>
    </row>
    <row r="105" spans="1:5" ht="12.75">
      <c r="A105" s="434" t="s">
        <v>1294</v>
      </c>
      <c r="B105" s="434"/>
      <c r="C105" s="434" t="s">
        <v>1236</v>
      </c>
      <c r="D105" s="434"/>
      <c r="E105" s="434"/>
    </row>
    <row r="106" spans="1:5" ht="12.75">
      <c r="A106" s="55" t="s">
        <v>1295</v>
      </c>
      <c r="B106" s="55" t="s">
        <v>1296</v>
      </c>
      <c r="C106" s="434" t="s">
        <v>875</v>
      </c>
      <c r="D106" s="434"/>
      <c r="E106" s="434"/>
    </row>
    <row r="107" spans="1:8" ht="12.75">
      <c r="A107" s="437" t="s">
        <v>1297</v>
      </c>
      <c r="B107" s="437"/>
      <c r="C107" s="437"/>
      <c r="D107" s="398" t="s">
        <v>987</v>
      </c>
      <c r="E107" s="398"/>
      <c r="F107" s="398"/>
      <c r="G107" s="398"/>
      <c r="H107" s="398"/>
    </row>
    <row r="108" spans="1:8" ht="12.75">
      <c r="A108" s="434" t="s">
        <v>1298</v>
      </c>
      <c r="B108" s="434"/>
      <c r="C108" s="434"/>
      <c r="D108" s="394">
        <v>1</v>
      </c>
      <c r="E108" s="399"/>
      <c r="F108" s="399"/>
      <c r="G108" s="399"/>
      <c r="H108" s="399"/>
    </row>
    <row r="109" spans="1:8" ht="12.75">
      <c r="A109" s="434" t="s">
        <v>1299</v>
      </c>
      <c r="B109" s="434"/>
      <c r="C109" s="434"/>
      <c r="D109" s="394">
        <v>1</v>
      </c>
      <c r="E109" s="399"/>
      <c r="F109" s="399"/>
      <c r="G109" s="399"/>
      <c r="H109" s="399"/>
    </row>
    <row r="110" spans="1:8" ht="12.75">
      <c r="A110" s="434" t="s">
        <v>1416</v>
      </c>
      <c r="B110" s="434"/>
      <c r="C110" s="434"/>
      <c r="D110" s="395">
        <f>IF(D108=0,,D109/D108*100)</f>
        <v>100</v>
      </c>
      <c r="E110" s="426"/>
      <c r="F110" s="426"/>
      <c r="G110" s="426"/>
      <c r="H110" s="426"/>
    </row>
    <row r="111" spans="1:5" ht="12.75">
      <c r="A111" s="56"/>
      <c r="B111" s="56"/>
      <c r="C111" s="225"/>
      <c r="D111" s="56"/>
      <c r="E111" s="56"/>
    </row>
    <row r="113" spans="1:8" ht="12.75">
      <c r="A113" s="382" t="s">
        <v>1414</v>
      </c>
      <c r="B113" s="382"/>
      <c r="C113" s="382"/>
      <c r="D113" s="382"/>
      <c r="E113" s="382"/>
      <c r="F113" s="382"/>
      <c r="G113" s="382"/>
      <c r="H113" s="222"/>
    </row>
    <row r="114" spans="1:8" ht="12.75">
      <c r="A114" s="384" t="s">
        <v>1189</v>
      </c>
      <c r="B114" s="385"/>
      <c r="C114" s="385"/>
      <c r="D114" s="385"/>
      <c r="E114" s="385"/>
      <c r="F114" s="385"/>
      <c r="G114" s="385"/>
      <c r="H114" s="424"/>
    </row>
    <row r="115" spans="1:8" ht="12.75">
      <c r="A115" s="385"/>
      <c r="B115" s="385"/>
      <c r="C115" s="385"/>
      <c r="D115" s="385"/>
      <c r="E115" s="385"/>
      <c r="F115" s="385"/>
      <c r="G115" s="385"/>
      <c r="H115" s="424"/>
    </row>
    <row r="116" spans="1:8" ht="12.75">
      <c r="A116" s="385"/>
      <c r="B116" s="385"/>
      <c r="C116" s="385"/>
      <c r="D116" s="385"/>
      <c r="E116" s="385"/>
      <c r="F116" s="385"/>
      <c r="G116" s="385"/>
      <c r="H116" s="424"/>
    </row>
    <row r="118" spans="1:3" ht="12.75">
      <c r="A118" s="434" t="s">
        <v>1428</v>
      </c>
      <c r="B118" s="434"/>
      <c r="C118" s="145" t="s">
        <v>1500</v>
      </c>
    </row>
    <row r="119" spans="1:5" ht="12.75">
      <c r="A119" s="55" t="s">
        <v>1293</v>
      </c>
      <c r="B119" s="55"/>
      <c r="C119" s="434" t="s">
        <v>876</v>
      </c>
      <c r="D119" s="434"/>
      <c r="E119" s="434"/>
    </row>
    <row r="120" spans="1:5" ht="12.75">
      <c r="A120" s="434" t="s">
        <v>1294</v>
      </c>
      <c r="B120" s="434"/>
      <c r="C120" s="434" t="s">
        <v>1236</v>
      </c>
      <c r="D120" s="434"/>
      <c r="E120" s="434"/>
    </row>
    <row r="121" spans="1:5" ht="12.75">
      <c r="A121" s="55" t="s">
        <v>1295</v>
      </c>
      <c r="B121" s="55" t="s">
        <v>1296</v>
      </c>
      <c r="C121" s="434" t="s">
        <v>877</v>
      </c>
      <c r="D121" s="434"/>
      <c r="E121" s="434"/>
    </row>
    <row r="122" spans="1:8" ht="12.75">
      <c r="A122" s="437" t="s">
        <v>1297</v>
      </c>
      <c r="B122" s="437"/>
      <c r="C122" s="437"/>
      <c r="D122" s="398" t="s">
        <v>987</v>
      </c>
      <c r="E122" s="398"/>
      <c r="F122" s="398"/>
      <c r="G122" s="398"/>
      <c r="H122" s="398"/>
    </row>
    <row r="123" spans="1:8" ht="12.75">
      <c r="A123" s="434" t="s">
        <v>1298</v>
      </c>
      <c r="B123" s="434"/>
      <c r="C123" s="434"/>
      <c r="D123" s="394">
        <v>350</v>
      </c>
      <c r="E123" s="399"/>
      <c r="F123" s="399"/>
      <c r="G123" s="399"/>
      <c r="H123" s="399"/>
    </row>
    <row r="124" spans="1:8" ht="12.75">
      <c r="A124" s="434" t="s">
        <v>1299</v>
      </c>
      <c r="B124" s="434"/>
      <c r="C124" s="434"/>
      <c r="D124" s="394">
        <v>360</v>
      </c>
      <c r="E124" s="399"/>
      <c r="F124" s="399"/>
      <c r="G124" s="399"/>
      <c r="H124" s="399"/>
    </row>
    <row r="125" spans="1:8" ht="12.75">
      <c r="A125" s="434" t="s">
        <v>1416</v>
      </c>
      <c r="B125" s="434"/>
      <c r="C125" s="434"/>
      <c r="D125" s="395">
        <f>IF(D123=0,,D124/D123*100)</f>
        <v>102.85714285714285</v>
      </c>
      <c r="E125" s="426"/>
      <c r="F125" s="426"/>
      <c r="G125" s="426"/>
      <c r="H125" s="426"/>
    </row>
    <row r="126" spans="1:5" ht="12.75">
      <c r="A126" s="56"/>
      <c r="B126" s="56"/>
      <c r="C126" s="225"/>
      <c r="D126" s="56"/>
      <c r="E126" s="56"/>
    </row>
    <row r="127" spans="1:5" ht="12.75">
      <c r="A127" s="55" t="s">
        <v>1295</v>
      </c>
      <c r="B127" s="55" t="s">
        <v>1296</v>
      </c>
      <c r="C127" s="434" t="s">
        <v>1357</v>
      </c>
      <c r="D127" s="434"/>
      <c r="E127" s="434"/>
    </row>
    <row r="128" spans="1:8" ht="12.75">
      <c r="A128" s="434" t="s">
        <v>1303</v>
      </c>
      <c r="B128" s="434"/>
      <c r="C128" s="434"/>
      <c r="D128" s="394">
        <v>15000</v>
      </c>
      <c r="E128" s="399"/>
      <c r="F128" s="399"/>
      <c r="G128" s="399"/>
      <c r="H128" s="399"/>
    </row>
    <row r="129" spans="1:8" ht="12.75">
      <c r="A129" s="434" t="s">
        <v>1299</v>
      </c>
      <c r="B129" s="434"/>
      <c r="C129" s="434"/>
      <c r="D129" s="394">
        <v>12800</v>
      </c>
      <c r="E129" s="399"/>
      <c r="F129" s="399"/>
      <c r="G129" s="399"/>
      <c r="H129" s="399"/>
    </row>
    <row r="130" spans="1:8" ht="12.75">
      <c r="A130" s="434" t="s">
        <v>1416</v>
      </c>
      <c r="B130" s="434"/>
      <c r="C130" s="434"/>
      <c r="D130" s="395">
        <f>IF(D128=0,,D129/D128*100)</f>
        <v>85.33333333333334</v>
      </c>
      <c r="E130" s="426"/>
      <c r="F130" s="426"/>
      <c r="G130" s="426"/>
      <c r="H130" s="426"/>
    </row>
    <row r="131" spans="1:8" ht="12.75">
      <c r="A131" s="434"/>
      <c r="B131" s="434"/>
      <c r="C131" s="434"/>
      <c r="D131" s="394"/>
      <c r="E131" s="399"/>
      <c r="F131" s="399"/>
      <c r="G131" s="399"/>
      <c r="H131" s="399"/>
    </row>
    <row r="133" spans="1:8" ht="12.75">
      <c r="A133" s="382" t="s">
        <v>1414</v>
      </c>
      <c r="B133" s="382"/>
      <c r="C133" s="382"/>
      <c r="D133" s="382"/>
      <c r="E133" s="382"/>
      <c r="F133" s="382"/>
      <c r="G133" s="382"/>
      <c r="H133" s="222"/>
    </row>
    <row r="134" spans="1:8" ht="12.75">
      <c r="A134" s="384" t="s">
        <v>121</v>
      </c>
      <c r="B134" s="385"/>
      <c r="C134" s="385"/>
      <c r="D134" s="385"/>
      <c r="E134" s="385"/>
      <c r="F134" s="385"/>
      <c r="G134" s="385"/>
      <c r="H134" s="424"/>
    </row>
    <row r="135" spans="1:8" ht="12.75">
      <c r="A135" s="385"/>
      <c r="B135" s="385"/>
      <c r="C135" s="385"/>
      <c r="D135" s="385"/>
      <c r="E135" s="385"/>
      <c r="F135" s="385"/>
      <c r="G135" s="385"/>
      <c r="H135" s="424"/>
    </row>
    <row r="136" spans="1:8" ht="12.75">
      <c r="A136" s="385"/>
      <c r="B136" s="385"/>
      <c r="C136" s="385"/>
      <c r="D136" s="385"/>
      <c r="E136" s="385"/>
      <c r="F136" s="385"/>
      <c r="G136" s="385"/>
      <c r="H136" s="424"/>
    </row>
    <row r="137" spans="1:8" ht="12.75">
      <c r="A137" s="385"/>
      <c r="B137" s="385"/>
      <c r="C137" s="385"/>
      <c r="D137" s="385"/>
      <c r="E137" s="385"/>
      <c r="F137" s="385"/>
      <c r="G137" s="385"/>
      <c r="H137" s="424"/>
    </row>
  </sheetData>
  <sheetProtection/>
  <mergeCells count="85">
    <mergeCell ref="D96:H96"/>
    <mergeCell ref="A98:G98"/>
    <mergeCell ref="A96:C96"/>
    <mergeCell ref="A99:H101"/>
    <mergeCell ref="A83:B83"/>
    <mergeCell ref="A85:B85"/>
    <mergeCell ref="C86:E86"/>
    <mergeCell ref="C92:E92"/>
    <mergeCell ref="D87:H87"/>
    <mergeCell ref="D88:H88"/>
    <mergeCell ref="D89:H89"/>
    <mergeCell ref="D90:H90"/>
    <mergeCell ref="A88:C88"/>
    <mergeCell ref="A89:C89"/>
    <mergeCell ref="A90:C90"/>
    <mergeCell ref="D95:H95"/>
    <mergeCell ref="A94:C94"/>
    <mergeCell ref="A95:C95"/>
    <mergeCell ref="A93:C93"/>
    <mergeCell ref="D93:H93"/>
    <mergeCell ref="D94:H94"/>
    <mergeCell ref="B60:B62"/>
    <mergeCell ref="C60:C62"/>
    <mergeCell ref="D60:D62"/>
    <mergeCell ref="A77:G77"/>
    <mergeCell ref="B63:B65"/>
    <mergeCell ref="C63:C65"/>
    <mergeCell ref="D63:D65"/>
    <mergeCell ref="A43:H43"/>
    <mergeCell ref="A44:H45"/>
    <mergeCell ref="A5:C8"/>
    <mergeCell ref="A20:H20"/>
    <mergeCell ref="A21:H22"/>
    <mergeCell ref="A58:D58"/>
    <mergeCell ref="E58:H58"/>
    <mergeCell ref="A53:H53"/>
    <mergeCell ref="A54:H55"/>
    <mergeCell ref="A103:B103"/>
    <mergeCell ref="C103:E103"/>
    <mergeCell ref="B66:B68"/>
    <mergeCell ref="C66:C68"/>
    <mergeCell ref="D66:D68"/>
    <mergeCell ref="C84:E84"/>
    <mergeCell ref="C85:E85"/>
    <mergeCell ref="A78:H80"/>
    <mergeCell ref="C83:E83"/>
    <mergeCell ref="A87:C87"/>
    <mergeCell ref="A107:C107"/>
    <mergeCell ref="D107:H107"/>
    <mergeCell ref="A108:C108"/>
    <mergeCell ref="D108:H108"/>
    <mergeCell ref="C104:E104"/>
    <mergeCell ref="A105:B105"/>
    <mergeCell ref="C105:E105"/>
    <mergeCell ref="C106:E106"/>
    <mergeCell ref="A113:G113"/>
    <mergeCell ref="A114:H116"/>
    <mergeCell ref="A109:C109"/>
    <mergeCell ref="D109:H109"/>
    <mergeCell ref="A110:C110"/>
    <mergeCell ref="D110:H110"/>
    <mergeCell ref="C121:E121"/>
    <mergeCell ref="A122:C122"/>
    <mergeCell ref="D122:H122"/>
    <mergeCell ref="A123:C123"/>
    <mergeCell ref="D123:H123"/>
    <mergeCell ref="C119:E119"/>
    <mergeCell ref="A120:B120"/>
    <mergeCell ref="C120:E120"/>
    <mergeCell ref="A129:C129"/>
    <mergeCell ref="D129:H129"/>
    <mergeCell ref="A124:C124"/>
    <mergeCell ref="D124:H124"/>
    <mergeCell ref="A125:C125"/>
    <mergeCell ref="D125:H125"/>
    <mergeCell ref="A133:G133"/>
    <mergeCell ref="A134:H137"/>
    <mergeCell ref="A118:B118"/>
    <mergeCell ref="A130:C130"/>
    <mergeCell ref="D130:H130"/>
    <mergeCell ref="A131:C131"/>
    <mergeCell ref="D131:H131"/>
    <mergeCell ref="C127:E127"/>
    <mergeCell ref="A128:C128"/>
    <mergeCell ref="D128:H12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3" width="7.421875" style="0" customWidth="1"/>
    <col min="4" max="4" width="22.28125" style="0" customWidth="1"/>
    <col min="5" max="7" width="10.00390625" style="0" customWidth="1"/>
  </cols>
  <sheetData>
    <row r="2" ht="12.75">
      <c r="A2" s="130" t="s">
        <v>813</v>
      </c>
    </row>
    <row r="4" spans="1:7" ht="24.7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4.75" customHeight="1">
      <c r="A5" s="415" t="s">
        <v>812</v>
      </c>
      <c r="B5" s="416"/>
      <c r="C5" s="417"/>
      <c r="D5" s="48" t="s">
        <v>1417</v>
      </c>
      <c r="E5" s="215">
        <f>SUM(E6:E8)</f>
        <v>54875</v>
      </c>
      <c r="F5" s="215">
        <f>SUM(F6:F8)</f>
        <v>29376</v>
      </c>
      <c r="G5" s="155">
        <f>SUM(H49)</f>
        <v>53.532574031890654</v>
      </c>
    </row>
    <row r="6" spans="1:7" ht="24.75" customHeight="1">
      <c r="A6" s="418"/>
      <c r="B6" s="419"/>
      <c r="C6" s="420"/>
      <c r="D6" s="69" t="s">
        <v>1284</v>
      </c>
      <c r="E6" s="87">
        <f>SUM(E47)</f>
        <v>44875</v>
      </c>
      <c r="F6" s="87">
        <f>SUM(E48)</f>
        <v>29374</v>
      </c>
      <c r="G6" s="88">
        <f>SUM(E49)</f>
        <v>65.45738161559889</v>
      </c>
    </row>
    <row r="7" spans="1:7" ht="24.75" customHeight="1">
      <c r="A7" s="418"/>
      <c r="B7" s="419"/>
      <c r="C7" s="420"/>
      <c r="D7" s="69" t="s">
        <v>1285</v>
      </c>
      <c r="E7" s="87">
        <f>SUM(F47)</f>
        <v>10000</v>
      </c>
      <c r="F7" s="87">
        <f>SUM(F48)</f>
        <v>2</v>
      </c>
      <c r="G7" s="88">
        <f>SUM(F49)</f>
        <v>0.02</v>
      </c>
    </row>
    <row r="8" spans="1:7" ht="24.75" customHeight="1">
      <c r="A8" s="421"/>
      <c r="B8" s="422"/>
      <c r="C8" s="423"/>
      <c r="D8" s="69" t="s">
        <v>1420</v>
      </c>
      <c r="E8" s="87">
        <f>SUM(G47)</f>
        <v>0</v>
      </c>
      <c r="F8" s="87">
        <f>SUM(G48)</f>
        <v>0</v>
      </c>
      <c r="G8" s="88">
        <f>SUM(G49)</f>
        <v>0</v>
      </c>
    </row>
    <row r="10" ht="12.75">
      <c r="F10" s="227"/>
    </row>
    <row r="11" spans="1:8" s="142" customFormat="1" ht="21.75" customHeight="1">
      <c r="A11" s="135" t="s">
        <v>813</v>
      </c>
      <c r="B11" s="136"/>
      <c r="C11" s="137"/>
      <c r="D11" s="138"/>
      <c r="E11" s="139">
        <f>SUM(E35)</f>
        <v>54875</v>
      </c>
      <c r="F11" s="139">
        <f>SUM(F35)</f>
        <v>29376</v>
      </c>
      <c r="G11" s="139">
        <f>SUM(G35)</f>
        <v>18000</v>
      </c>
      <c r="H11" s="139">
        <f>IF(E11=0,,F11/E11*100)</f>
        <v>53.532574031890654</v>
      </c>
    </row>
    <row r="12" spans="1:8" s="142" customFormat="1" ht="21.75" customHeight="1">
      <c r="A12" s="18" t="s">
        <v>980</v>
      </c>
      <c r="B12" s="62" t="s">
        <v>814</v>
      </c>
      <c r="C12" s="27" t="s">
        <v>1428</v>
      </c>
      <c r="D12" s="19" t="s">
        <v>369</v>
      </c>
      <c r="E12" s="40" t="s">
        <v>1415</v>
      </c>
      <c r="F12" s="40" t="s">
        <v>983</v>
      </c>
      <c r="G12" s="40" t="s">
        <v>984</v>
      </c>
      <c r="H12" s="18" t="s">
        <v>1416</v>
      </c>
    </row>
    <row r="13" spans="1:8" s="142" customFormat="1" ht="21.75" customHeight="1">
      <c r="A13" s="76" t="s">
        <v>1421</v>
      </c>
      <c r="B13" s="77" t="s">
        <v>1422</v>
      </c>
      <c r="C13" s="78" t="s">
        <v>1423</v>
      </c>
      <c r="D13" s="79" t="s">
        <v>1413</v>
      </c>
      <c r="E13" s="80"/>
      <c r="F13" s="80"/>
      <c r="G13" s="80"/>
      <c r="H13" s="80"/>
    </row>
    <row r="14" spans="1:8" s="142" customFormat="1" ht="21.75" customHeight="1">
      <c r="A14" s="47" t="s">
        <v>1424</v>
      </c>
      <c r="B14" s="47" t="s">
        <v>1425</v>
      </c>
      <c r="C14" s="25" t="s">
        <v>1426</v>
      </c>
      <c r="D14" s="143" t="s">
        <v>1427</v>
      </c>
      <c r="E14" s="63">
        <f>SUM(E15:E28)</f>
        <v>54875</v>
      </c>
      <c r="F14" s="63">
        <f>SUM(F15:F28)</f>
        <v>28376</v>
      </c>
      <c r="G14" s="63">
        <f>SUM(G15:G28)</f>
        <v>18000</v>
      </c>
      <c r="H14" s="63">
        <f aca="true" t="shared" si="0" ref="H14:H35">IF(E14=0,,F14/E14*100)</f>
        <v>51.71025056947608</v>
      </c>
    </row>
    <row r="15" spans="1:8" s="142" customFormat="1" ht="21.75" customHeight="1">
      <c r="A15" s="32">
        <v>637</v>
      </c>
      <c r="B15" s="73" t="s">
        <v>288</v>
      </c>
      <c r="C15" s="32" t="s">
        <v>1639</v>
      </c>
      <c r="D15" s="33" t="s">
        <v>1941</v>
      </c>
      <c r="E15" s="46">
        <v>10000</v>
      </c>
      <c r="F15" s="34">
        <v>0</v>
      </c>
      <c r="G15" s="34">
        <v>10000</v>
      </c>
      <c r="H15" s="34">
        <f t="shared" si="0"/>
        <v>0</v>
      </c>
    </row>
    <row r="16" spans="1:8" s="142" customFormat="1" ht="21.75" customHeight="1">
      <c r="A16" s="32">
        <v>637005</v>
      </c>
      <c r="B16" s="73" t="s">
        <v>289</v>
      </c>
      <c r="C16" s="32" t="s">
        <v>1639</v>
      </c>
      <c r="D16" s="33" t="s">
        <v>670</v>
      </c>
      <c r="E16" s="304">
        <v>0</v>
      </c>
      <c r="F16" s="34">
        <v>3840</v>
      </c>
      <c r="G16" s="66">
        <v>0</v>
      </c>
      <c r="H16" s="34">
        <f t="shared" si="0"/>
        <v>0</v>
      </c>
    </row>
    <row r="17" spans="1:8" s="142" customFormat="1" ht="21.75" customHeight="1">
      <c r="A17" s="32">
        <v>637005</v>
      </c>
      <c r="B17" s="73" t="s">
        <v>290</v>
      </c>
      <c r="C17" s="32" t="s">
        <v>1639</v>
      </c>
      <c r="D17" s="33" t="s">
        <v>671</v>
      </c>
      <c r="E17" s="318">
        <v>34875</v>
      </c>
      <c r="F17" s="34">
        <v>13440</v>
      </c>
      <c r="G17" s="66">
        <v>0</v>
      </c>
      <c r="H17" s="34">
        <f t="shared" si="0"/>
        <v>38.53763440860215</v>
      </c>
    </row>
    <row r="18" spans="1:8" s="142" customFormat="1" ht="21.75" customHeight="1">
      <c r="A18" s="32">
        <v>637005</v>
      </c>
      <c r="B18" s="73" t="s">
        <v>1252</v>
      </c>
      <c r="C18" s="32" t="s">
        <v>1639</v>
      </c>
      <c r="D18" s="33" t="s">
        <v>672</v>
      </c>
      <c r="E18" s="318">
        <v>0</v>
      </c>
      <c r="F18" s="34">
        <v>6240</v>
      </c>
      <c r="G18" s="66">
        <v>0</v>
      </c>
      <c r="H18" s="34">
        <f t="shared" si="0"/>
        <v>0</v>
      </c>
    </row>
    <row r="19" spans="1:8" s="142" customFormat="1" ht="21.75" customHeight="1">
      <c r="A19" s="32">
        <v>635</v>
      </c>
      <c r="B19" s="73" t="s">
        <v>1253</v>
      </c>
      <c r="C19" s="32" t="s">
        <v>1639</v>
      </c>
      <c r="D19" s="33" t="s">
        <v>1983</v>
      </c>
      <c r="E19" s="318">
        <v>0</v>
      </c>
      <c r="F19" s="34">
        <v>400</v>
      </c>
      <c r="G19" s="66">
        <v>0</v>
      </c>
      <c r="H19" s="34">
        <f t="shared" si="0"/>
        <v>0</v>
      </c>
    </row>
    <row r="20" spans="1:8" s="142" customFormat="1" ht="21.75" customHeight="1">
      <c r="A20" s="32">
        <v>637005</v>
      </c>
      <c r="B20" s="73" t="s">
        <v>1544</v>
      </c>
      <c r="C20" s="32" t="s">
        <v>1639</v>
      </c>
      <c r="D20" s="70" t="s">
        <v>1115</v>
      </c>
      <c r="E20" s="279">
        <v>0</v>
      </c>
      <c r="F20" s="319">
        <v>4454</v>
      </c>
      <c r="G20" s="319">
        <v>0</v>
      </c>
      <c r="H20" s="34">
        <f t="shared" si="0"/>
        <v>0</v>
      </c>
    </row>
    <row r="21" spans="1:8" s="142" customFormat="1" ht="21.75" customHeight="1">
      <c r="A21" s="32">
        <v>711</v>
      </c>
      <c r="B21" s="73" t="s">
        <v>1545</v>
      </c>
      <c r="C21" s="32" t="s">
        <v>1045</v>
      </c>
      <c r="D21" s="33" t="s">
        <v>1827</v>
      </c>
      <c r="E21" s="46">
        <v>5000</v>
      </c>
      <c r="F21" s="46">
        <v>2</v>
      </c>
      <c r="G21" s="46">
        <v>5000</v>
      </c>
      <c r="H21" s="34">
        <f t="shared" si="0"/>
        <v>0.04</v>
      </c>
    </row>
    <row r="22" spans="1:8" s="142" customFormat="1" ht="21.75" customHeight="1">
      <c r="A22" s="32">
        <v>716</v>
      </c>
      <c r="B22" s="73" t="s">
        <v>1546</v>
      </c>
      <c r="C22" s="32" t="s">
        <v>1639</v>
      </c>
      <c r="D22" s="33" t="s">
        <v>1942</v>
      </c>
      <c r="E22" s="46"/>
      <c r="F22" s="46"/>
      <c r="G22" s="46"/>
      <c r="H22" s="34">
        <f t="shared" si="0"/>
        <v>0</v>
      </c>
    </row>
    <row r="23" spans="1:8" s="142" customFormat="1" ht="21.75" customHeight="1">
      <c r="A23" s="32">
        <v>700</v>
      </c>
      <c r="B23" s="73" t="s">
        <v>1547</v>
      </c>
      <c r="C23" s="32" t="s">
        <v>1639</v>
      </c>
      <c r="D23" s="33" t="s">
        <v>1865</v>
      </c>
      <c r="E23" s="66">
        <v>5000</v>
      </c>
      <c r="F23" s="66">
        <v>0</v>
      </c>
      <c r="G23" s="66">
        <v>3000</v>
      </c>
      <c r="H23" s="34">
        <f t="shared" si="0"/>
        <v>0</v>
      </c>
    </row>
    <row r="24" spans="1:8" s="142" customFormat="1" ht="21.75" customHeight="1">
      <c r="A24" s="32">
        <v>700</v>
      </c>
      <c r="B24" s="73" t="s">
        <v>1548</v>
      </c>
      <c r="C24" s="32" t="s">
        <v>1639</v>
      </c>
      <c r="D24" s="33" t="s">
        <v>1285</v>
      </c>
      <c r="E24" s="66"/>
      <c r="F24" s="66"/>
      <c r="G24" s="66"/>
      <c r="H24" s="34">
        <f t="shared" si="0"/>
        <v>0</v>
      </c>
    </row>
    <row r="25" spans="1:8" s="142" customFormat="1" ht="21.75" customHeight="1">
      <c r="A25" s="32">
        <v>700</v>
      </c>
      <c r="B25" s="73" t="s">
        <v>935</v>
      </c>
      <c r="C25" s="32" t="s">
        <v>1639</v>
      </c>
      <c r="D25" s="33" t="s">
        <v>780</v>
      </c>
      <c r="E25" s="66"/>
      <c r="F25" s="66"/>
      <c r="G25" s="66"/>
      <c r="H25" s="34">
        <f t="shared" si="0"/>
        <v>0</v>
      </c>
    </row>
    <row r="26" spans="1:8" s="142" customFormat="1" ht="21.75" customHeight="1">
      <c r="A26" s="32">
        <v>700</v>
      </c>
      <c r="B26" s="73" t="s">
        <v>1982</v>
      </c>
      <c r="C26" s="32" t="s">
        <v>1639</v>
      </c>
      <c r="D26" s="101" t="s">
        <v>1943</v>
      </c>
      <c r="E26" s="133"/>
      <c r="F26" s="133"/>
      <c r="G26" s="133"/>
      <c r="H26" s="34">
        <f t="shared" si="0"/>
        <v>0</v>
      </c>
    </row>
    <row r="27" spans="1:8" s="142" customFormat="1" ht="21.75" customHeight="1">
      <c r="A27" s="32">
        <v>700</v>
      </c>
      <c r="B27" s="73" t="s">
        <v>668</v>
      </c>
      <c r="C27" s="32" t="s">
        <v>1639</v>
      </c>
      <c r="D27" s="101" t="s">
        <v>1867</v>
      </c>
      <c r="E27" s="46"/>
      <c r="F27" s="46"/>
      <c r="G27" s="46"/>
      <c r="H27" s="34">
        <f t="shared" si="0"/>
        <v>0</v>
      </c>
    </row>
    <row r="28" spans="1:8" s="142" customFormat="1" ht="21.75" customHeight="1">
      <c r="A28" s="32">
        <v>700</v>
      </c>
      <c r="B28" s="73" t="s">
        <v>669</v>
      </c>
      <c r="C28" s="32" t="s">
        <v>1639</v>
      </c>
      <c r="D28" s="33" t="s">
        <v>1866</v>
      </c>
      <c r="E28" s="133"/>
      <c r="F28" s="46"/>
      <c r="G28" s="46"/>
      <c r="H28" s="34">
        <f t="shared" si="0"/>
        <v>0</v>
      </c>
    </row>
    <row r="29" spans="1:8" s="142" customFormat="1" ht="21.75" customHeight="1">
      <c r="A29" s="47" t="s">
        <v>1084</v>
      </c>
      <c r="B29" s="47" t="s">
        <v>1085</v>
      </c>
      <c r="C29" s="25" t="s">
        <v>1426</v>
      </c>
      <c r="D29" s="17" t="s">
        <v>1704</v>
      </c>
      <c r="E29" s="26">
        <f>SUM(E30:E31)</f>
        <v>0</v>
      </c>
      <c r="F29" s="26">
        <f>SUM(F30:F31)</f>
        <v>1000</v>
      </c>
      <c r="G29" s="26">
        <f>SUM(G30:G31)</f>
        <v>0</v>
      </c>
      <c r="H29" s="26">
        <f t="shared" si="0"/>
        <v>0</v>
      </c>
    </row>
    <row r="30" spans="1:8" s="142" customFormat="1" ht="21.75" customHeight="1">
      <c r="A30" s="32">
        <v>637</v>
      </c>
      <c r="B30" s="73" t="s">
        <v>175</v>
      </c>
      <c r="C30" s="32" t="s">
        <v>1639</v>
      </c>
      <c r="D30" s="33" t="s">
        <v>1981</v>
      </c>
      <c r="E30" s="67"/>
      <c r="F30" s="67"/>
      <c r="G30" s="67"/>
      <c r="H30" s="34">
        <f t="shared" si="0"/>
        <v>0</v>
      </c>
    </row>
    <row r="31" spans="1:8" s="142" customFormat="1" ht="21.75" customHeight="1">
      <c r="A31" s="32">
        <v>600</v>
      </c>
      <c r="B31" s="73" t="s">
        <v>176</v>
      </c>
      <c r="C31" s="32" t="s">
        <v>194</v>
      </c>
      <c r="D31" s="33" t="s">
        <v>1984</v>
      </c>
      <c r="E31" s="67">
        <v>0</v>
      </c>
      <c r="F31" s="67">
        <v>1000</v>
      </c>
      <c r="G31" s="67">
        <v>0</v>
      </c>
      <c r="H31" s="34">
        <f t="shared" si="0"/>
        <v>0</v>
      </c>
    </row>
    <row r="32" spans="1:8" s="142" customFormat="1" ht="21.75" customHeight="1">
      <c r="A32" s="47" t="s">
        <v>1092</v>
      </c>
      <c r="B32" s="47" t="s">
        <v>1093</v>
      </c>
      <c r="C32" s="25" t="s">
        <v>1426</v>
      </c>
      <c r="D32" s="17" t="s">
        <v>1094</v>
      </c>
      <c r="E32" s="26">
        <f>SUM(E33:E34)</f>
        <v>0</v>
      </c>
      <c r="F32" s="26">
        <f>SUM(F33:F34)</f>
        <v>0</v>
      </c>
      <c r="G32" s="26">
        <f>SUM(G33:G34)</f>
        <v>0</v>
      </c>
      <c r="H32" s="26">
        <f t="shared" si="0"/>
        <v>0</v>
      </c>
    </row>
    <row r="33" spans="1:8" s="142" customFormat="1" ht="21.75" customHeight="1">
      <c r="A33" s="32">
        <v>711001</v>
      </c>
      <c r="B33" s="73" t="s">
        <v>177</v>
      </c>
      <c r="C33" s="32" t="s">
        <v>1729</v>
      </c>
      <c r="D33" s="33" t="s">
        <v>1114</v>
      </c>
      <c r="E33" s="67"/>
      <c r="F33" s="67"/>
      <c r="G33" s="67"/>
      <c r="H33" s="34">
        <f t="shared" si="0"/>
        <v>0</v>
      </c>
    </row>
    <row r="34" spans="1:8" s="142" customFormat="1" ht="21.75" customHeight="1">
      <c r="A34" s="32">
        <v>711005</v>
      </c>
      <c r="B34" s="73" t="s">
        <v>178</v>
      </c>
      <c r="C34" s="32" t="s">
        <v>1729</v>
      </c>
      <c r="D34" s="33" t="s">
        <v>314</v>
      </c>
      <c r="E34" s="67"/>
      <c r="F34" s="67"/>
      <c r="G34" s="67"/>
      <c r="H34" s="34">
        <f t="shared" si="0"/>
        <v>0</v>
      </c>
    </row>
    <row r="35" spans="1:8" s="142" customFormat="1" ht="21.75" customHeight="1">
      <c r="A35" s="24"/>
      <c r="B35" s="72"/>
      <c r="C35" s="23" t="s">
        <v>1639</v>
      </c>
      <c r="D35" s="24" t="s">
        <v>1417</v>
      </c>
      <c r="E35" s="31">
        <f>SUM(E32,E29,E14)</f>
        <v>54875</v>
      </c>
      <c r="F35" s="31">
        <f>SUM(F32,F29,F14)</f>
        <v>29376</v>
      </c>
      <c r="G35" s="31">
        <f>SUM(G32,G29,G14)</f>
        <v>18000</v>
      </c>
      <c r="H35" s="31">
        <f t="shared" si="0"/>
        <v>53.532574031890654</v>
      </c>
    </row>
    <row r="37" spans="1:8" ht="12.75">
      <c r="A37" s="382" t="s">
        <v>1692</v>
      </c>
      <c r="B37" s="382"/>
      <c r="C37" s="382"/>
      <c r="D37" s="382"/>
      <c r="E37" s="382"/>
      <c r="F37" s="382"/>
      <c r="G37" s="382"/>
      <c r="H37" s="383"/>
    </row>
    <row r="38" spans="1:8" ht="17.25" customHeight="1">
      <c r="A38" s="384" t="s">
        <v>73</v>
      </c>
      <c r="B38" s="385"/>
      <c r="C38" s="385"/>
      <c r="D38" s="385"/>
      <c r="E38" s="385"/>
      <c r="F38" s="385"/>
      <c r="G38" s="385"/>
      <c r="H38" s="385"/>
    </row>
    <row r="39" spans="1:8" ht="17.25" customHeight="1">
      <c r="A39" s="385"/>
      <c r="B39" s="385"/>
      <c r="C39" s="385"/>
      <c r="D39" s="385"/>
      <c r="E39" s="385"/>
      <c r="F39" s="385"/>
      <c r="G39" s="385"/>
      <c r="H39" s="385"/>
    </row>
    <row r="42" spans="1:8" ht="23.25" customHeight="1">
      <c r="A42" s="425" t="s">
        <v>370</v>
      </c>
      <c r="B42" s="425"/>
      <c r="C42" s="425"/>
      <c r="D42" s="425"/>
      <c r="E42" s="410">
        <v>2019</v>
      </c>
      <c r="F42" s="410"/>
      <c r="G42" s="410"/>
      <c r="H42" s="411"/>
    </row>
    <row r="43" spans="1:8" ht="23.25" customHeight="1">
      <c r="A43" s="86" t="s">
        <v>1421</v>
      </c>
      <c r="B43" s="37" t="s">
        <v>1422</v>
      </c>
      <c r="C43" s="14" t="s">
        <v>1423</v>
      </c>
      <c r="D43" s="15" t="s">
        <v>1413</v>
      </c>
      <c r="E43" s="86" t="s">
        <v>1284</v>
      </c>
      <c r="F43" s="86" t="s">
        <v>1285</v>
      </c>
      <c r="G43" s="86" t="s">
        <v>1420</v>
      </c>
      <c r="H43" s="86" t="s">
        <v>1417</v>
      </c>
    </row>
    <row r="44" spans="1:8" ht="23.25" customHeight="1">
      <c r="A44" s="106" t="s">
        <v>1288</v>
      </c>
      <c r="B44" s="401" t="s">
        <v>814</v>
      </c>
      <c r="C44" s="404" t="s">
        <v>1428</v>
      </c>
      <c r="D44" s="407" t="s">
        <v>369</v>
      </c>
      <c r="E44" s="110">
        <f>SUM(E15:E20,E30,E31)</f>
        <v>44875</v>
      </c>
      <c r="F44" s="110">
        <f>SUM(E21:E28,E33:E34)</f>
        <v>10000</v>
      </c>
      <c r="G44" s="110"/>
      <c r="H44" s="110">
        <f>SUM(E44:G44)</f>
        <v>54875</v>
      </c>
    </row>
    <row r="45" spans="1:8" ht="23.25" customHeight="1">
      <c r="A45" s="106" t="s">
        <v>1290</v>
      </c>
      <c r="B45" s="402"/>
      <c r="C45" s="405"/>
      <c r="D45" s="408"/>
      <c r="E45" s="110">
        <f>SUM(F30,F15:F20,F31)</f>
        <v>29374</v>
      </c>
      <c r="F45" s="110">
        <f>SUM(F21:F28,F33:F34)</f>
        <v>2</v>
      </c>
      <c r="G45" s="110"/>
      <c r="H45" s="110">
        <f>SUM(E45:G45)</f>
        <v>29376</v>
      </c>
    </row>
    <row r="46" spans="1:8" ht="23.25" customHeight="1">
      <c r="A46" s="106" t="s">
        <v>1291</v>
      </c>
      <c r="B46" s="403"/>
      <c r="C46" s="406"/>
      <c r="D46" s="409"/>
      <c r="E46" s="110">
        <f>IF(E44=0,,E45/E44*100)</f>
        <v>65.45738161559889</v>
      </c>
      <c r="F46" s="110">
        <f>IF(F45=0,,F45/F44*100)</f>
        <v>0.02</v>
      </c>
      <c r="G46" s="110">
        <f>IF(G45=0,,G45/G44*100)</f>
        <v>0</v>
      </c>
      <c r="H46" s="110">
        <f>IF(H45=0,,H45/H44*100)</f>
        <v>53.532574031890654</v>
      </c>
    </row>
    <row r="47" spans="1:8" ht="23.25" customHeight="1">
      <c r="A47" s="111" t="s">
        <v>1288</v>
      </c>
      <c r="B47" s="112"/>
      <c r="C47" s="111"/>
      <c r="D47" s="48" t="s">
        <v>985</v>
      </c>
      <c r="E47" s="113">
        <f aca="true" t="shared" si="1" ref="E47:G48">SUM(E44)</f>
        <v>44875</v>
      </c>
      <c r="F47" s="113">
        <f t="shared" si="1"/>
        <v>10000</v>
      </c>
      <c r="G47" s="113">
        <f t="shared" si="1"/>
        <v>0</v>
      </c>
      <c r="H47" s="113">
        <f>SUM(E47:G47)</f>
        <v>54875</v>
      </c>
    </row>
    <row r="48" spans="1:8" ht="23.25" customHeight="1">
      <c r="A48" s="111" t="s">
        <v>1290</v>
      </c>
      <c r="B48" s="112"/>
      <c r="C48" s="111"/>
      <c r="D48" s="48" t="s">
        <v>986</v>
      </c>
      <c r="E48" s="113">
        <f t="shared" si="1"/>
        <v>29374</v>
      </c>
      <c r="F48" s="113">
        <f t="shared" si="1"/>
        <v>2</v>
      </c>
      <c r="G48" s="113">
        <f t="shared" si="1"/>
        <v>0</v>
      </c>
      <c r="H48" s="113">
        <f>SUM(E48:G48)</f>
        <v>29376</v>
      </c>
    </row>
    <row r="49" spans="1:8" ht="23.25" customHeight="1">
      <c r="A49" s="111" t="s">
        <v>1291</v>
      </c>
      <c r="B49" s="112"/>
      <c r="C49" s="111"/>
      <c r="D49" s="48" t="s">
        <v>1292</v>
      </c>
      <c r="E49" s="113">
        <f>IF(E47=0,,E48/E47*100)</f>
        <v>65.45738161559889</v>
      </c>
      <c r="F49" s="113">
        <f>IF(F47=0,,F48/F47*100)</f>
        <v>0.02</v>
      </c>
      <c r="G49" s="113">
        <f>IF(G47=0,,G48/G47*100)</f>
        <v>0</v>
      </c>
      <c r="H49" s="113">
        <f>IF(H47=0,,H48/H47*100)</f>
        <v>53.532574031890654</v>
      </c>
    </row>
    <row r="50" spans="1:8" ht="12.75">
      <c r="A50" s="115"/>
      <c r="B50" s="52"/>
      <c r="C50" s="51"/>
      <c r="D50" s="115"/>
      <c r="E50" s="115"/>
      <c r="F50" s="115"/>
      <c r="G50" s="116"/>
      <c r="H50" s="81"/>
    </row>
    <row r="51" spans="1:8" ht="12.75">
      <c r="A51" s="115" t="s">
        <v>1288</v>
      </c>
      <c r="B51" s="52" t="s">
        <v>985</v>
      </c>
      <c r="C51" s="51"/>
      <c r="D51" s="115"/>
      <c r="E51" s="115"/>
      <c r="F51" s="115"/>
      <c r="G51" s="116"/>
      <c r="H51" s="81"/>
    </row>
    <row r="52" spans="1:8" ht="12.75">
      <c r="A52" s="115" t="s">
        <v>1290</v>
      </c>
      <c r="B52" s="52" t="s">
        <v>986</v>
      </c>
      <c r="C52" s="51"/>
      <c r="D52" s="115"/>
      <c r="E52" s="115"/>
      <c r="F52" s="115"/>
      <c r="G52" s="116"/>
      <c r="H52" s="81"/>
    </row>
    <row r="53" spans="1:8" ht="12.75">
      <c r="A53" s="115" t="s">
        <v>1291</v>
      </c>
      <c r="B53" s="52" t="s">
        <v>1292</v>
      </c>
      <c r="C53" s="51"/>
      <c r="D53" s="115"/>
      <c r="E53" s="115"/>
      <c r="F53" s="115"/>
      <c r="G53" s="116"/>
      <c r="H53" s="81"/>
    </row>
    <row r="54" spans="1:8" ht="12.75">
      <c r="A54" s="115"/>
      <c r="B54" s="52"/>
      <c r="C54" s="51"/>
      <c r="D54" s="115"/>
      <c r="E54" s="115"/>
      <c r="F54" s="115"/>
      <c r="G54" s="116"/>
      <c r="H54" s="81"/>
    </row>
    <row r="55" spans="1:8" ht="12.75">
      <c r="A55" s="382" t="s">
        <v>1414</v>
      </c>
      <c r="B55" s="382"/>
      <c r="C55" s="382"/>
      <c r="D55" s="382"/>
      <c r="E55" s="382"/>
      <c r="F55" s="382"/>
      <c r="G55" s="382"/>
      <c r="H55" s="81"/>
    </row>
    <row r="56" spans="1:8" ht="12.75">
      <c r="A56" s="384" t="s">
        <v>73</v>
      </c>
      <c r="B56" s="385"/>
      <c r="C56" s="385"/>
      <c r="D56" s="385"/>
      <c r="E56" s="385"/>
      <c r="F56" s="385"/>
      <c r="G56" s="385"/>
      <c r="H56" s="424"/>
    </row>
    <row r="57" spans="1:8" ht="12.75">
      <c r="A57" s="385"/>
      <c r="B57" s="385"/>
      <c r="C57" s="385"/>
      <c r="D57" s="385"/>
      <c r="E57" s="385"/>
      <c r="F57" s="385"/>
      <c r="G57" s="385"/>
      <c r="H57" s="424"/>
    </row>
    <row r="58" spans="1:8" ht="12.75">
      <c r="A58" s="385"/>
      <c r="B58" s="385"/>
      <c r="C58" s="385"/>
      <c r="D58" s="385"/>
      <c r="E58" s="385"/>
      <c r="F58" s="385"/>
      <c r="G58" s="385"/>
      <c r="H58" s="424"/>
    </row>
    <row r="61" spans="1:5" ht="12.75">
      <c r="A61" s="434" t="s">
        <v>1428</v>
      </c>
      <c r="B61" s="434"/>
      <c r="C61" s="434" t="s">
        <v>369</v>
      </c>
      <c r="D61" s="434"/>
      <c r="E61" s="434"/>
    </row>
    <row r="62" spans="1:5" ht="12.75">
      <c r="A62" s="55" t="s">
        <v>1293</v>
      </c>
      <c r="B62" s="55"/>
      <c r="C62" s="434" t="s">
        <v>1358</v>
      </c>
      <c r="D62" s="434"/>
      <c r="E62" s="434"/>
    </row>
    <row r="63" spans="1:5" ht="12.75">
      <c r="A63" s="434" t="s">
        <v>1294</v>
      </c>
      <c r="B63" s="434"/>
      <c r="C63" s="434" t="s">
        <v>1236</v>
      </c>
      <c r="D63" s="434"/>
      <c r="E63" s="434"/>
    </row>
    <row r="64" spans="1:9" ht="12.75">
      <c r="A64" s="55" t="s">
        <v>1295</v>
      </c>
      <c r="B64" s="55" t="s">
        <v>1296</v>
      </c>
      <c r="C64" s="434" t="s">
        <v>371</v>
      </c>
      <c r="D64" s="434"/>
      <c r="E64" s="434"/>
      <c r="I64" s="1"/>
    </row>
    <row r="65" spans="1:9" ht="12.75">
      <c r="A65" s="437" t="s">
        <v>1297</v>
      </c>
      <c r="B65" s="437"/>
      <c r="C65" s="437"/>
      <c r="D65" s="398" t="s">
        <v>987</v>
      </c>
      <c r="E65" s="398"/>
      <c r="F65" s="398"/>
      <c r="G65" s="398"/>
      <c r="H65" s="398"/>
      <c r="I65" s="1"/>
    </row>
    <row r="66" spans="1:9" ht="12.75">
      <c r="A66" s="434" t="s">
        <v>1298</v>
      </c>
      <c r="B66" s="434"/>
      <c r="C66" s="434"/>
      <c r="D66" s="394">
        <v>0</v>
      </c>
      <c r="E66" s="399"/>
      <c r="F66" s="399"/>
      <c r="G66" s="399"/>
      <c r="H66" s="399"/>
      <c r="I66" s="1"/>
    </row>
    <row r="67" spans="1:9" ht="12.75">
      <c r="A67" s="434" t="s">
        <v>1299</v>
      </c>
      <c r="B67" s="434"/>
      <c r="C67" s="434"/>
      <c r="D67" s="394">
        <v>1</v>
      </c>
      <c r="E67" s="399"/>
      <c r="F67" s="399"/>
      <c r="G67" s="399"/>
      <c r="H67" s="399"/>
      <c r="I67" s="1"/>
    </row>
    <row r="68" spans="1:9" ht="12.75">
      <c r="A68" s="434" t="s">
        <v>1416</v>
      </c>
      <c r="B68" s="434"/>
      <c r="C68" s="434"/>
      <c r="D68" s="395">
        <f>IF(D66=0,,D67/D66*100)</f>
        <v>0</v>
      </c>
      <c r="E68" s="426"/>
      <c r="F68" s="426"/>
      <c r="G68" s="426"/>
      <c r="H68" s="426"/>
      <c r="I68" s="1"/>
    </row>
    <row r="69" spans="1:9" ht="12.75">
      <c r="A69" s="56"/>
      <c r="B69" s="56"/>
      <c r="C69" s="56"/>
      <c r="D69" s="56"/>
      <c r="E69" s="56"/>
      <c r="I69" s="1"/>
    </row>
    <row r="70" spans="1:9" ht="12.75">
      <c r="A70" s="55" t="s">
        <v>1295</v>
      </c>
      <c r="B70" s="55" t="s">
        <v>1296</v>
      </c>
      <c r="C70" s="434" t="s">
        <v>988</v>
      </c>
      <c r="D70" s="434"/>
      <c r="E70" s="434"/>
      <c r="I70" s="1"/>
    </row>
    <row r="71" spans="1:9" ht="12.75">
      <c r="A71" s="434" t="s">
        <v>1303</v>
      </c>
      <c r="B71" s="434"/>
      <c r="C71" s="434"/>
      <c r="D71" s="394">
        <v>0</v>
      </c>
      <c r="E71" s="399"/>
      <c r="F71" s="399"/>
      <c r="G71" s="399"/>
      <c r="H71" s="399"/>
      <c r="I71" s="1"/>
    </row>
    <row r="72" spans="1:9" ht="12.75">
      <c r="A72" s="434" t="s">
        <v>1299</v>
      </c>
      <c r="B72" s="434"/>
      <c r="C72" s="434"/>
      <c r="D72" s="394">
        <v>0</v>
      </c>
      <c r="E72" s="399"/>
      <c r="F72" s="399"/>
      <c r="G72" s="399"/>
      <c r="H72" s="399"/>
      <c r="I72" s="1"/>
    </row>
    <row r="73" spans="1:9" ht="12.75">
      <c r="A73" s="434" t="s">
        <v>1416</v>
      </c>
      <c r="B73" s="434"/>
      <c r="C73" s="434"/>
      <c r="D73" s="395">
        <f>IF(D71=0,,D72/D71*100)</f>
        <v>0</v>
      </c>
      <c r="E73" s="426"/>
      <c r="F73" s="426"/>
      <c r="G73" s="426"/>
      <c r="H73" s="426"/>
      <c r="I73" s="1"/>
    </row>
    <row r="74" spans="1:9" ht="12.75">
      <c r="A74" s="434"/>
      <c r="B74" s="434"/>
      <c r="C74" s="434"/>
      <c r="D74" s="394"/>
      <c r="E74" s="399"/>
      <c r="F74" s="399"/>
      <c r="G74" s="399"/>
      <c r="H74" s="399"/>
      <c r="I74" s="1"/>
    </row>
    <row r="75" spans="1:9" ht="12.75">
      <c r="A75" s="55" t="s">
        <v>1295</v>
      </c>
      <c r="B75" s="55" t="s">
        <v>1296</v>
      </c>
      <c r="C75" s="434" t="s">
        <v>989</v>
      </c>
      <c r="D75" s="434"/>
      <c r="E75" s="434"/>
      <c r="I75" s="1"/>
    </row>
    <row r="76" spans="1:9" ht="12.75">
      <c r="A76" s="434" t="s">
        <v>1303</v>
      </c>
      <c r="B76" s="434"/>
      <c r="C76" s="434"/>
      <c r="D76" s="394">
        <v>0</v>
      </c>
      <c r="E76" s="399"/>
      <c r="F76" s="399"/>
      <c r="G76" s="399"/>
      <c r="H76" s="399"/>
      <c r="I76" s="1"/>
    </row>
    <row r="77" spans="1:9" ht="12.75">
      <c r="A77" s="434" t="s">
        <v>1299</v>
      </c>
      <c r="B77" s="434"/>
      <c r="C77" s="434"/>
      <c r="D77" s="394">
        <v>10000</v>
      </c>
      <c r="E77" s="399"/>
      <c r="F77" s="399"/>
      <c r="G77" s="399"/>
      <c r="H77" s="399"/>
      <c r="I77" s="1"/>
    </row>
    <row r="78" spans="1:9" ht="12.75">
      <c r="A78" s="434" t="s">
        <v>1416</v>
      </c>
      <c r="B78" s="434"/>
      <c r="C78" s="434"/>
      <c r="D78" s="395">
        <f>IF(D76=0,,D77/D76*100)</f>
        <v>0</v>
      </c>
      <c r="E78" s="426"/>
      <c r="F78" s="426"/>
      <c r="G78" s="426"/>
      <c r="H78" s="426"/>
      <c r="I78" s="1"/>
    </row>
    <row r="79" spans="1:8" ht="12.75">
      <c r="A79" s="434"/>
      <c r="B79" s="434"/>
      <c r="C79" s="434"/>
      <c r="D79" s="394"/>
      <c r="E79" s="399"/>
      <c r="F79" s="399"/>
      <c r="G79" s="399"/>
      <c r="H79" s="399"/>
    </row>
    <row r="81" spans="1:8" ht="12.75">
      <c r="A81" s="382" t="s">
        <v>1414</v>
      </c>
      <c r="B81" s="382"/>
      <c r="C81" s="382"/>
      <c r="D81" s="382"/>
      <c r="E81" s="382"/>
      <c r="F81" s="382"/>
      <c r="G81" s="382"/>
      <c r="H81" s="81"/>
    </row>
    <row r="82" spans="1:8" ht="12.75">
      <c r="A82" s="384" t="s">
        <v>122</v>
      </c>
      <c r="B82" s="385"/>
      <c r="C82" s="385"/>
      <c r="D82" s="385"/>
      <c r="E82" s="385"/>
      <c r="F82" s="385"/>
      <c r="G82" s="385"/>
      <c r="H82" s="424"/>
    </row>
    <row r="83" spans="1:8" ht="12.75">
      <c r="A83" s="385"/>
      <c r="B83" s="385"/>
      <c r="C83" s="385"/>
      <c r="D83" s="385"/>
      <c r="E83" s="385"/>
      <c r="F83" s="385"/>
      <c r="G83" s="385"/>
      <c r="H83" s="424"/>
    </row>
    <row r="84" spans="1:8" ht="12.75">
      <c r="A84" s="385"/>
      <c r="B84" s="385"/>
      <c r="C84" s="385"/>
      <c r="D84" s="385"/>
      <c r="E84" s="385"/>
      <c r="F84" s="385"/>
      <c r="G84" s="385"/>
      <c r="H84" s="424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</sheetData>
  <sheetProtection/>
  <mergeCells count="44">
    <mergeCell ref="A82:H84"/>
    <mergeCell ref="D72:H72"/>
    <mergeCell ref="D73:H73"/>
    <mergeCell ref="D74:H74"/>
    <mergeCell ref="D78:H78"/>
    <mergeCell ref="A74:C74"/>
    <mergeCell ref="C75:E75"/>
    <mergeCell ref="A76:C76"/>
    <mergeCell ref="A77:C77"/>
    <mergeCell ref="A55:G55"/>
    <mergeCell ref="A56:H58"/>
    <mergeCell ref="D65:H65"/>
    <mergeCell ref="D76:H76"/>
    <mergeCell ref="D66:H66"/>
    <mergeCell ref="D67:H67"/>
    <mergeCell ref="D68:H68"/>
    <mergeCell ref="D71:H71"/>
    <mergeCell ref="C62:E62"/>
    <mergeCell ref="A63:B63"/>
    <mergeCell ref="A5:C8"/>
    <mergeCell ref="A37:H37"/>
    <mergeCell ref="A38:H39"/>
    <mergeCell ref="A42:D42"/>
    <mergeCell ref="E42:H42"/>
    <mergeCell ref="B44:B46"/>
    <mergeCell ref="C44:C46"/>
    <mergeCell ref="D44:D46"/>
    <mergeCell ref="C64:E64"/>
    <mergeCell ref="A65:C65"/>
    <mergeCell ref="A66:C66"/>
    <mergeCell ref="A67:C67"/>
    <mergeCell ref="A61:B61"/>
    <mergeCell ref="C61:E61"/>
    <mergeCell ref="C63:E63"/>
    <mergeCell ref="A79:C79"/>
    <mergeCell ref="A81:G81"/>
    <mergeCell ref="D77:H77"/>
    <mergeCell ref="D79:H79"/>
    <mergeCell ref="A78:C78"/>
    <mergeCell ref="A68:C68"/>
    <mergeCell ref="A71:C71"/>
    <mergeCell ref="A72:C72"/>
    <mergeCell ref="A73:C73"/>
    <mergeCell ref="C70:E7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1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2" width="7.00390625" style="0" customWidth="1"/>
    <col min="3" max="3" width="8.57421875" style="0" customWidth="1"/>
    <col min="4" max="4" width="18.8515625" style="0" customWidth="1"/>
    <col min="5" max="7" width="11.421875" style="0" customWidth="1"/>
    <col min="8" max="8" width="10.28125" style="0" customWidth="1"/>
    <col min="9" max="14" width="9.140625" style="1" customWidth="1"/>
  </cols>
  <sheetData>
    <row r="2" spans="1:8" ht="12.75">
      <c r="A2" s="219" t="s">
        <v>797</v>
      </c>
      <c r="B2" s="174"/>
      <c r="C2" s="175"/>
      <c r="D2" s="176"/>
      <c r="E2" s="177"/>
      <c r="F2" s="177"/>
      <c r="G2" s="178"/>
      <c r="H2" s="175"/>
    </row>
    <row r="3" spans="1:8" ht="12.75">
      <c r="A3" s="145" t="s">
        <v>987</v>
      </c>
      <c r="B3" s="179"/>
      <c r="C3" s="180"/>
      <c r="D3" s="181"/>
      <c r="E3" s="182"/>
      <c r="F3" s="182"/>
      <c r="G3" s="183"/>
      <c r="H3" s="180"/>
    </row>
    <row r="4" spans="1:8" ht="12.75">
      <c r="A4" s="180"/>
      <c r="B4" s="179"/>
      <c r="C4" s="180"/>
      <c r="D4" s="181"/>
      <c r="E4" s="182"/>
      <c r="F4" s="273"/>
      <c r="G4" s="182"/>
      <c r="H4" s="180"/>
    </row>
    <row r="5" spans="1:8" ht="20.25" customHeight="1">
      <c r="A5" s="357" t="s">
        <v>990</v>
      </c>
      <c r="B5" s="358"/>
      <c r="C5" s="358"/>
      <c r="D5" s="358"/>
      <c r="E5" s="358"/>
      <c r="F5" s="358"/>
      <c r="G5" s="358"/>
      <c r="H5" s="218"/>
    </row>
    <row r="6" spans="1:7" ht="20.25" customHeight="1">
      <c r="A6" s="210"/>
      <c r="B6" s="211"/>
      <c r="C6" s="212"/>
      <c r="D6" s="213" t="s">
        <v>1413</v>
      </c>
      <c r="E6" s="214" t="s">
        <v>1415</v>
      </c>
      <c r="F6" s="214" t="s">
        <v>983</v>
      </c>
      <c r="G6" s="214" t="s">
        <v>1286</v>
      </c>
    </row>
    <row r="7" spans="1:7" ht="20.25" customHeight="1">
      <c r="A7" s="184"/>
      <c r="B7" s="185"/>
      <c r="C7" s="186"/>
      <c r="D7" s="187" t="s">
        <v>991</v>
      </c>
      <c r="E7" s="188">
        <f>SUM(E8:E11)</f>
        <v>11183252</v>
      </c>
      <c r="F7" s="188">
        <f>SUM(F8:F11)</f>
        <v>10168552.64</v>
      </c>
      <c r="G7" s="188">
        <f>IF(E7=0,,F7/E7*100)</f>
        <v>90.9266163366434</v>
      </c>
    </row>
    <row r="8" spans="1:7" ht="20.25" customHeight="1">
      <c r="A8" s="340" t="s">
        <v>992</v>
      </c>
      <c r="B8" s="341"/>
      <c r="C8" s="342"/>
      <c r="D8" s="153" t="s">
        <v>1418</v>
      </c>
      <c r="E8" s="34">
        <f>SUM(E44)</f>
        <v>8436764</v>
      </c>
      <c r="F8" s="34">
        <f>SUM(F44)</f>
        <v>9098057.57</v>
      </c>
      <c r="G8" s="34">
        <f aca="true" t="shared" si="0" ref="G8:G16">IF(E8=0,,F8/E8*100)</f>
        <v>107.83823714874565</v>
      </c>
    </row>
    <row r="9" spans="1:7" ht="20.25" customHeight="1">
      <c r="A9" s="343"/>
      <c r="B9" s="344"/>
      <c r="C9" s="345"/>
      <c r="D9" s="153" t="s">
        <v>1419</v>
      </c>
      <c r="E9" s="34">
        <f>SUM(E54)</f>
        <v>1432624</v>
      </c>
      <c r="F9" s="34">
        <f>SUM(F54)</f>
        <v>56808.87</v>
      </c>
      <c r="G9" s="34">
        <f t="shared" si="0"/>
        <v>3.965371932900747</v>
      </c>
    </row>
    <row r="10" spans="1:7" ht="20.25" customHeight="1">
      <c r="A10" s="343"/>
      <c r="B10" s="346"/>
      <c r="C10" s="345"/>
      <c r="D10" s="153" t="s">
        <v>1420</v>
      </c>
      <c r="E10" s="34">
        <f>SUM(E70)</f>
        <v>1000000</v>
      </c>
      <c r="F10" s="34">
        <f>SUM(F70)</f>
        <v>636838.79</v>
      </c>
      <c r="G10" s="34">
        <f t="shared" si="0"/>
        <v>63.683879</v>
      </c>
    </row>
    <row r="11" spans="1:7" ht="20.25" customHeight="1">
      <c r="A11" s="347"/>
      <c r="B11" s="348"/>
      <c r="C11" s="349"/>
      <c r="D11" s="153" t="s">
        <v>293</v>
      </c>
      <c r="E11" s="34">
        <f>SUM('II. Príjmy rozpočtu'!E10)</f>
        <v>313864</v>
      </c>
      <c r="F11" s="34">
        <f>SUM('II. Príjmy rozpočtu'!F10)</f>
        <v>376847.41</v>
      </c>
      <c r="G11" s="34">
        <f t="shared" si="0"/>
        <v>120.06710231182932</v>
      </c>
    </row>
    <row r="12" spans="1:7" ht="20.25" customHeight="1">
      <c r="A12" s="189"/>
      <c r="B12" s="190"/>
      <c r="C12" s="191"/>
      <c r="D12" s="187" t="s">
        <v>993</v>
      </c>
      <c r="E12" s="188">
        <f>SUM(E13:E15)</f>
        <v>10987780</v>
      </c>
      <c r="F12" s="188">
        <f>SUM(F13:F15)</f>
        <v>9878629.250000002</v>
      </c>
      <c r="G12" s="188">
        <f t="shared" si="0"/>
        <v>89.90559740002077</v>
      </c>
    </row>
    <row r="13" spans="1:7" ht="20.25" customHeight="1">
      <c r="A13" s="340" t="s">
        <v>994</v>
      </c>
      <c r="B13" s="341"/>
      <c r="C13" s="342"/>
      <c r="D13" s="153" t="s">
        <v>1284</v>
      </c>
      <c r="E13" s="164">
        <f>SUM(E210)</f>
        <v>8275838</v>
      </c>
      <c r="F13" s="164">
        <f>SUM(E211)</f>
        <v>8682926.14</v>
      </c>
      <c r="G13" s="164">
        <f t="shared" si="0"/>
        <v>104.9189959977467</v>
      </c>
    </row>
    <row r="14" spans="1:7" ht="20.25" customHeight="1">
      <c r="A14" s="343"/>
      <c r="B14" s="344"/>
      <c r="C14" s="345"/>
      <c r="D14" s="153" t="s">
        <v>1285</v>
      </c>
      <c r="E14" s="164">
        <f>SUM(F210)</f>
        <v>2700642</v>
      </c>
      <c r="F14" s="164">
        <f>SUM(F211)</f>
        <v>1183777.23</v>
      </c>
      <c r="G14" s="164">
        <f t="shared" si="0"/>
        <v>43.83317855532129</v>
      </c>
    </row>
    <row r="15" spans="1:11" ht="20.25" customHeight="1">
      <c r="A15" s="359"/>
      <c r="B15" s="360"/>
      <c r="C15" s="361"/>
      <c r="D15" s="153" t="s">
        <v>1420</v>
      </c>
      <c r="E15" s="164">
        <f>SUM(G210)</f>
        <v>11300</v>
      </c>
      <c r="F15" s="164">
        <f>SUM(G211)</f>
        <v>11925.88</v>
      </c>
      <c r="G15" s="164">
        <f t="shared" si="0"/>
        <v>105.5387610619469</v>
      </c>
      <c r="I15" s="234"/>
      <c r="J15" s="234"/>
      <c r="K15" s="234"/>
    </row>
    <row r="16" spans="1:7" ht="20.25" customHeight="1">
      <c r="A16" s="184"/>
      <c r="B16" s="185"/>
      <c r="C16" s="186"/>
      <c r="D16" s="187" t="s">
        <v>990</v>
      </c>
      <c r="E16" s="188">
        <f>E7-E12</f>
        <v>195472</v>
      </c>
      <c r="F16" s="188">
        <f>F7-F12</f>
        <v>289923.38999999873</v>
      </c>
      <c r="G16" s="188">
        <f t="shared" si="0"/>
        <v>148.31965191945585</v>
      </c>
    </row>
    <row r="17" spans="1:7" ht="20.25" customHeight="1">
      <c r="A17" s="362"/>
      <c r="B17" s="362"/>
      <c r="C17" s="362"/>
      <c r="D17" s="193"/>
      <c r="E17" s="164"/>
      <c r="F17" s="164"/>
      <c r="G17" s="192"/>
    </row>
    <row r="18" spans="1:8" ht="12.75">
      <c r="A18" s="180"/>
      <c r="B18" s="179"/>
      <c r="C18" s="180"/>
      <c r="D18" s="181"/>
      <c r="E18" s="182"/>
      <c r="F18" s="182"/>
      <c r="G18" s="297"/>
      <c r="H18" s="180"/>
    </row>
    <row r="19" spans="1:10" ht="12.75">
      <c r="A19" s="173" t="s">
        <v>868</v>
      </c>
      <c r="B19" s="194"/>
      <c r="C19" s="173"/>
      <c r="D19" s="195"/>
      <c r="E19" s="177"/>
      <c r="F19" s="335"/>
      <c r="G19" s="177"/>
      <c r="H19" s="173"/>
      <c r="I19" s="234"/>
      <c r="J19" s="234"/>
    </row>
    <row r="20" spans="1:8" ht="12.75">
      <c r="A20" s="180"/>
      <c r="B20" s="179"/>
      <c r="C20" s="180"/>
      <c r="D20" s="181"/>
      <c r="E20" s="182"/>
      <c r="F20" s="182"/>
      <c r="G20" s="183"/>
      <c r="H20" s="180"/>
    </row>
    <row r="21" spans="1:8" ht="21.75" customHeight="1">
      <c r="A21" s="357" t="s">
        <v>1388</v>
      </c>
      <c r="B21" s="363"/>
      <c r="C21" s="363"/>
      <c r="D21" s="363"/>
      <c r="E21" s="363"/>
      <c r="F21" s="363"/>
      <c r="G21" s="363"/>
      <c r="H21" s="363"/>
    </row>
    <row r="22" spans="1:8" ht="21.75" customHeight="1">
      <c r="A22" s="76" t="s">
        <v>1421</v>
      </c>
      <c r="B22" s="77" t="s">
        <v>1422</v>
      </c>
      <c r="C22" s="78" t="s">
        <v>1423</v>
      </c>
      <c r="D22" s="213" t="s">
        <v>1413</v>
      </c>
      <c r="E22" s="76" t="s">
        <v>1415</v>
      </c>
      <c r="F22" s="76" t="s">
        <v>983</v>
      </c>
      <c r="G22" s="226" t="s">
        <v>984</v>
      </c>
      <c r="H22" s="78" t="s">
        <v>1286</v>
      </c>
    </row>
    <row r="23" spans="1:10" ht="21.75" customHeight="1">
      <c r="A23" s="47" t="s">
        <v>1424</v>
      </c>
      <c r="B23" s="47" t="s">
        <v>1425</v>
      </c>
      <c r="C23" s="25" t="s">
        <v>1426</v>
      </c>
      <c r="D23" s="143" t="s">
        <v>1427</v>
      </c>
      <c r="E23" s="26">
        <f>SUM(E24:E34)</f>
        <v>6568912</v>
      </c>
      <c r="F23" s="26">
        <f>SUM(F24:F34)</f>
        <v>6995243.829999999</v>
      </c>
      <c r="G23" s="26">
        <f>SUM(G24:G34)</f>
        <v>7224106</v>
      </c>
      <c r="H23" s="26">
        <f aca="true" t="shared" si="1" ref="H23:H44">IF(E23=0,,F23/E23*100)</f>
        <v>106.49014372547538</v>
      </c>
      <c r="I23" s="234"/>
      <c r="J23" s="234"/>
    </row>
    <row r="24" spans="1:8" ht="21.75" customHeight="1">
      <c r="A24" s="364"/>
      <c r="B24" s="167" t="s">
        <v>1289</v>
      </c>
      <c r="C24" s="165" t="s">
        <v>1428</v>
      </c>
      <c r="D24" s="153" t="s">
        <v>1144</v>
      </c>
      <c r="E24" s="34">
        <f>SUM('II. Príjmy rozpočtu'!E18)</f>
        <v>5935867</v>
      </c>
      <c r="F24" s="34">
        <f>SUM('II. Príjmy rozpočtu'!F18)</f>
        <v>6374941.52</v>
      </c>
      <c r="G24" s="34">
        <f>SUM('II. Príjmy rozpočtu'!G18)</f>
        <v>6628381</v>
      </c>
      <c r="H24" s="34">
        <f t="shared" si="1"/>
        <v>107.39697368556268</v>
      </c>
    </row>
    <row r="25" spans="1:8" ht="21.75" customHeight="1">
      <c r="A25" s="365"/>
      <c r="B25" s="167" t="s">
        <v>1697</v>
      </c>
      <c r="C25" s="165" t="s">
        <v>1428</v>
      </c>
      <c r="D25" s="153" t="s">
        <v>1060</v>
      </c>
      <c r="E25" s="34">
        <f>SUM('II. Príjmy rozpočtu'!E36)</f>
        <v>253550</v>
      </c>
      <c r="F25" s="34">
        <f>SUM('II. Príjmy rozpočtu'!F36)</f>
        <v>223362.58</v>
      </c>
      <c r="G25" s="34">
        <f>SUM('II. Príjmy rozpočtu'!G36)</f>
        <v>259500</v>
      </c>
      <c r="H25" s="34">
        <f t="shared" si="1"/>
        <v>88.09409583908499</v>
      </c>
    </row>
    <row r="26" spans="1:8" ht="21.75" customHeight="1">
      <c r="A26" s="365"/>
      <c r="B26" s="167" t="s">
        <v>1699</v>
      </c>
      <c r="C26" s="165" t="s">
        <v>1428</v>
      </c>
      <c r="D26" s="153" t="s">
        <v>1065</v>
      </c>
      <c r="E26" s="34">
        <f>SUM('II. Príjmy rozpočtu'!E44)</f>
        <v>0</v>
      </c>
      <c r="F26" s="34">
        <f>SUM('II. Príjmy rozpočtu'!F44)</f>
        <v>0</v>
      </c>
      <c r="G26" s="34">
        <f>SUM('II. Príjmy rozpočtu'!G44)</f>
        <v>0</v>
      </c>
      <c r="H26" s="34">
        <f t="shared" si="1"/>
        <v>0</v>
      </c>
    </row>
    <row r="27" spans="1:8" ht="21.75" customHeight="1">
      <c r="A27" s="365"/>
      <c r="B27" s="167" t="s">
        <v>1702</v>
      </c>
      <c r="C27" s="165" t="s">
        <v>1428</v>
      </c>
      <c r="D27" s="153" t="s">
        <v>1067</v>
      </c>
      <c r="E27" s="34">
        <f>SUM('II. Príjmy rozpočtu'!E46)</f>
        <v>182120</v>
      </c>
      <c r="F27" s="34">
        <f>SUM('II. Príjmy rozpočtu'!F46)</f>
        <v>191942.52</v>
      </c>
      <c r="G27" s="34">
        <f>SUM('II. Príjmy rozpočtu'!G46)</f>
        <v>176525</v>
      </c>
      <c r="H27" s="34">
        <f t="shared" si="1"/>
        <v>105.3934329013837</v>
      </c>
    </row>
    <row r="28" spans="1:8" ht="21.75" customHeight="1">
      <c r="A28" s="366"/>
      <c r="B28" s="167" t="s">
        <v>1705</v>
      </c>
      <c r="C28" s="165" t="s">
        <v>1428</v>
      </c>
      <c r="D28" s="153" t="s">
        <v>1071</v>
      </c>
      <c r="E28" s="34">
        <f>SUM('II. Príjmy rozpočtu'!E66)</f>
        <v>40800</v>
      </c>
      <c r="F28" s="34">
        <f>SUM('II. Príjmy rozpočtu'!F66)</f>
        <v>51149.04</v>
      </c>
      <c r="G28" s="34">
        <f>SUM('II. Príjmy rozpočtu'!G66)</f>
        <v>40000</v>
      </c>
      <c r="H28" s="34">
        <f t="shared" si="1"/>
        <v>125.36529411764705</v>
      </c>
    </row>
    <row r="29" spans="1:8" ht="21.75" customHeight="1">
      <c r="A29" s="366"/>
      <c r="B29" s="167" t="s">
        <v>1707</v>
      </c>
      <c r="C29" s="165" t="s">
        <v>1428</v>
      </c>
      <c r="D29" s="153" t="s">
        <v>1074</v>
      </c>
      <c r="E29" s="34">
        <f>SUM('II. Príjmy rozpočtu'!E69)</f>
        <v>9000</v>
      </c>
      <c r="F29" s="34">
        <f>SUM('II. Príjmy rozpočtu'!F69)</f>
        <v>31700.11</v>
      </c>
      <c r="G29" s="34">
        <f>SUM('II. Príjmy rozpočtu'!G69)</f>
        <v>9000</v>
      </c>
      <c r="H29" s="34">
        <f t="shared" si="1"/>
        <v>352.22344444444445</v>
      </c>
    </row>
    <row r="30" spans="1:8" ht="21.75" customHeight="1">
      <c r="A30" s="366"/>
      <c r="B30" s="167" t="s">
        <v>1389</v>
      </c>
      <c r="C30" s="165" t="s">
        <v>1428</v>
      </c>
      <c r="D30" s="153" t="s">
        <v>1076</v>
      </c>
      <c r="E30" s="34">
        <f>SUM('II. Príjmy rozpočtu'!E71)</f>
        <v>39700</v>
      </c>
      <c r="F30" s="34">
        <f>SUM('II. Príjmy rozpočtu'!F71)</f>
        <v>51352.96</v>
      </c>
      <c r="G30" s="34">
        <f>SUM('II. Príjmy rozpočtu'!G71)</f>
        <v>39700</v>
      </c>
      <c r="H30" s="34">
        <f t="shared" si="1"/>
        <v>129.35254408060453</v>
      </c>
    </row>
    <row r="31" spans="1:8" ht="21.75" customHeight="1">
      <c r="A31" s="366"/>
      <c r="B31" s="167" t="s">
        <v>1390</v>
      </c>
      <c r="C31" s="165" t="s">
        <v>1428</v>
      </c>
      <c r="D31" s="153" t="s">
        <v>1082</v>
      </c>
      <c r="E31" s="34">
        <f>SUM('II. Príjmy rozpočtu'!E78)</f>
        <v>3800</v>
      </c>
      <c r="F31" s="34">
        <f>SUM('II. Príjmy rozpočtu'!F78)</f>
        <v>3596.8</v>
      </c>
      <c r="G31" s="34">
        <f>SUM('II. Príjmy rozpočtu'!G78)</f>
        <v>3800</v>
      </c>
      <c r="H31" s="34">
        <f t="shared" si="1"/>
        <v>94.65263157894738</v>
      </c>
    </row>
    <row r="32" spans="1:8" ht="21.75" customHeight="1">
      <c r="A32" s="366"/>
      <c r="B32" s="167" t="s">
        <v>1391</v>
      </c>
      <c r="C32" s="165" t="s">
        <v>1428</v>
      </c>
      <c r="D32" s="153" t="s">
        <v>1104</v>
      </c>
      <c r="E32" s="34">
        <f>SUM('II. Príjmy rozpočtu'!E163)</f>
        <v>4200</v>
      </c>
      <c r="F32" s="34">
        <f>SUM('II. Príjmy rozpočtu'!F163)</f>
        <v>4010.88</v>
      </c>
      <c r="G32" s="34">
        <f>SUM('II. Príjmy rozpočtu'!G163)</f>
        <v>4200</v>
      </c>
      <c r="H32" s="34">
        <f t="shared" si="1"/>
        <v>95.49714285714286</v>
      </c>
    </row>
    <row r="33" spans="1:8" ht="21.75" customHeight="1">
      <c r="A33" s="366"/>
      <c r="B33" s="167" t="s">
        <v>1392</v>
      </c>
      <c r="C33" s="165" t="s">
        <v>1428</v>
      </c>
      <c r="D33" s="153" t="s">
        <v>1179</v>
      </c>
      <c r="E33" s="34">
        <f>SUM('II. Príjmy rozpočtu'!E165)</f>
        <v>0</v>
      </c>
      <c r="F33" s="34">
        <f>SUM('II. Príjmy rozpočtu'!F165)</f>
        <v>0</v>
      </c>
      <c r="G33" s="34">
        <f>SUM('II. Príjmy rozpočtu'!G165)</f>
        <v>0</v>
      </c>
      <c r="H33" s="34">
        <f t="shared" si="1"/>
        <v>0</v>
      </c>
    </row>
    <row r="34" spans="1:8" ht="21.75" customHeight="1">
      <c r="A34" s="367"/>
      <c r="B34" s="167" t="s">
        <v>1393</v>
      </c>
      <c r="C34" s="165" t="s">
        <v>1428</v>
      </c>
      <c r="D34" s="153" t="s">
        <v>1181</v>
      </c>
      <c r="E34" s="34">
        <f>SUM('II. Príjmy rozpočtu'!E167)</f>
        <v>99875</v>
      </c>
      <c r="F34" s="34">
        <f>SUM('II. Príjmy rozpočtu'!F167)</f>
        <v>63187.42</v>
      </c>
      <c r="G34" s="34">
        <f>SUM('II. Príjmy rozpočtu'!G167)</f>
        <v>63000</v>
      </c>
      <c r="H34" s="34">
        <f t="shared" si="1"/>
        <v>63.26650312891113</v>
      </c>
    </row>
    <row r="35" spans="1:8" ht="21.75" customHeight="1">
      <c r="A35" s="47" t="s">
        <v>1084</v>
      </c>
      <c r="B35" s="47" t="s">
        <v>1085</v>
      </c>
      <c r="C35" s="25" t="s">
        <v>1426</v>
      </c>
      <c r="D35" s="143" t="s">
        <v>1086</v>
      </c>
      <c r="E35" s="63">
        <f>SUM(E36:E37)</f>
        <v>1849071</v>
      </c>
      <c r="F35" s="63">
        <f>SUM(F36:F37)</f>
        <v>2049650.3800000001</v>
      </c>
      <c r="G35" s="63">
        <f>SUM(G36:G37)</f>
        <v>1882861</v>
      </c>
      <c r="H35" s="63">
        <f t="shared" si="1"/>
        <v>110.8475758908122</v>
      </c>
    </row>
    <row r="36" spans="1:8" ht="21.75" customHeight="1">
      <c r="A36" s="364"/>
      <c r="B36" s="167" t="s">
        <v>1394</v>
      </c>
      <c r="C36" s="165" t="s">
        <v>1428</v>
      </c>
      <c r="D36" s="153" t="s">
        <v>1087</v>
      </c>
      <c r="E36" s="34">
        <f>SUM('II. Príjmy rozpočtu'!E88)</f>
        <v>0</v>
      </c>
      <c r="F36" s="34">
        <f>SUM('II. Príjmy rozpočtu'!F88)</f>
        <v>0</v>
      </c>
      <c r="G36" s="34">
        <f>SUM('II. Príjmy rozpočtu'!G88)</f>
        <v>0</v>
      </c>
      <c r="H36" s="34">
        <f t="shared" si="1"/>
        <v>0</v>
      </c>
    </row>
    <row r="37" spans="1:8" ht="21.75" customHeight="1">
      <c r="A37" s="365"/>
      <c r="B37" s="167" t="s">
        <v>1395</v>
      </c>
      <c r="C37" s="165" t="s">
        <v>1428</v>
      </c>
      <c r="D37" s="153" t="s">
        <v>1089</v>
      </c>
      <c r="E37" s="34">
        <f>SUM('II. Príjmy rozpočtu'!E91)</f>
        <v>1849071</v>
      </c>
      <c r="F37" s="34">
        <f>SUM('II. Príjmy rozpočtu'!F91)</f>
        <v>2049650.3800000001</v>
      </c>
      <c r="G37" s="34">
        <f>SUM('II. Príjmy rozpočtu'!G91)</f>
        <v>1882861</v>
      </c>
      <c r="H37" s="34">
        <f t="shared" si="1"/>
        <v>110.8475758908122</v>
      </c>
    </row>
    <row r="38" spans="1:8" ht="21.75" customHeight="1">
      <c r="A38" s="47" t="s">
        <v>1092</v>
      </c>
      <c r="B38" s="47" t="s">
        <v>1093</v>
      </c>
      <c r="C38" s="25" t="s">
        <v>1426</v>
      </c>
      <c r="D38" s="17" t="s">
        <v>1094</v>
      </c>
      <c r="E38" s="63">
        <f>SUM(E39)</f>
        <v>18431</v>
      </c>
      <c r="F38" s="63">
        <f>SUM(F39)</f>
        <v>41059.78</v>
      </c>
      <c r="G38" s="63">
        <f>SUM(G39)</f>
        <v>18431</v>
      </c>
      <c r="H38" s="63">
        <f t="shared" si="1"/>
        <v>222.77564972057945</v>
      </c>
    </row>
    <row r="39" spans="1:8" ht="21.75" customHeight="1">
      <c r="A39" s="166"/>
      <c r="B39" s="167" t="s">
        <v>1396</v>
      </c>
      <c r="C39" s="165" t="s">
        <v>1428</v>
      </c>
      <c r="D39" s="153" t="s">
        <v>1087</v>
      </c>
      <c r="E39" s="34">
        <f>SUM('II. Príjmy rozpočtu'!E139)</f>
        <v>18431</v>
      </c>
      <c r="F39" s="34">
        <f>SUM('II. Príjmy rozpočtu'!F139)</f>
        <v>41059.78</v>
      </c>
      <c r="G39" s="34">
        <f>SUM('II. Príjmy rozpočtu'!G139)</f>
        <v>18431</v>
      </c>
      <c r="H39" s="34">
        <f t="shared" si="1"/>
        <v>222.77564972057945</v>
      </c>
    </row>
    <row r="40" spans="1:8" ht="21.75" customHeight="1">
      <c r="A40" s="47" t="s">
        <v>1096</v>
      </c>
      <c r="B40" s="47" t="s">
        <v>1097</v>
      </c>
      <c r="C40" s="25" t="s">
        <v>1426</v>
      </c>
      <c r="D40" s="143" t="s">
        <v>1098</v>
      </c>
      <c r="E40" s="63">
        <f>SUM(E41)</f>
        <v>350</v>
      </c>
      <c r="F40" s="63">
        <f>SUM(F41)</f>
        <v>12103.58</v>
      </c>
      <c r="G40" s="63">
        <f>SUM(G41)</f>
        <v>350</v>
      </c>
      <c r="H40" s="63">
        <f t="shared" si="1"/>
        <v>3458.165714285714</v>
      </c>
    </row>
    <row r="41" spans="1:8" ht="21.75" customHeight="1">
      <c r="A41" s="32"/>
      <c r="B41" s="167" t="s">
        <v>1397</v>
      </c>
      <c r="C41" s="165" t="s">
        <v>1428</v>
      </c>
      <c r="D41" s="153" t="s">
        <v>1098</v>
      </c>
      <c r="E41" s="34">
        <f>SUM('II. Príjmy rozpočtu'!E146)</f>
        <v>350</v>
      </c>
      <c r="F41" s="34">
        <f>SUM('II. Príjmy rozpočtu'!F146)</f>
        <v>12103.58</v>
      </c>
      <c r="G41" s="34">
        <f>SUM('II. Príjmy rozpočtu'!G146)</f>
        <v>350</v>
      </c>
      <c r="H41" s="34">
        <f t="shared" si="1"/>
        <v>3458.165714285714</v>
      </c>
    </row>
    <row r="42" spans="1:8" ht="21.75" customHeight="1">
      <c r="A42" s="47" t="s">
        <v>1100</v>
      </c>
      <c r="B42" s="47" t="s">
        <v>1101</v>
      </c>
      <c r="C42" s="25" t="s">
        <v>1426</v>
      </c>
      <c r="D42" s="143" t="s">
        <v>1102</v>
      </c>
      <c r="E42" s="63">
        <f>SUM(E43)</f>
        <v>0</v>
      </c>
      <c r="F42" s="63">
        <f>SUM(F43)</f>
        <v>0</v>
      </c>
      <c r="G42" s="63">
        <f>SUM(G43)</f>
        <v>0</v>
      </c>
      <c r="H42" s="63">
        <f t="shared" si="1"/>
        <v>0</v>
      </c>
    </row>
    <row r="43" spans="1:8" ht="21.75" customHeight="1">
      <c r="A43" s="32"/>
      <c r="B43" s="167" t="s">
        <v>1398</v>
      </c>
      <c r="C43" s="165" t="s">
        <v>1428</v>
      </c>
      <c r="D43" s="153" t="s">
        <v>1102</v>
      </c>
      <c r="E43" s="34">
        <f>SUM('II. Príjmy rozpočtu'!E154)</f>
        <v>0</v>
      </c>
      <c r="F43" s="34">
        <f>SUM('II. Príjmy rozpočtu'!F154)</f>
        <v>0</v>
      </c>
      <c r="G43" s="34">
        <f>SUM('II. Príjmy rozpočtu'!G154)</f>
        <v>0</v>
      </c>
      <c r="H43" s="34">
        <f t="shared" si="1"/>
        <v>0</v>
      </c>
    </row>
    <row r="44" spans="1:8" ht="21.75" customHeight="1">
      <c r="A44" s="24"/>
      <c r="B44" s="187"/>
      <c r="C44" s="24"/>
      <c r="D44" s="187" t="s">
        <v>1417</v>
      </c>
      <c r="E44" s="31">
        <f>SUM(E42,E40,E38,E35,E23)</f>
        <v>8436764</v>
      </c>
      <c r="F44" s="31">
        <f>SUM(F42,F40,F38,F35,F23)</f>
        <v>9098057.57</v>
      </c>
      <c r="G44" s="31">
        <f>SUM(G42,G40,G38,G35,G23)</f>
        <v>9125748</v>
      </c>
      <c r="H44" s="31">
        <f t="shared" si="1"/>
        <v>107.83823714874565</v>
      </c>
    </row>
    <row r="45" spans="1:8" ht="21.75" customHeight="1">
      <c r="A45" s="196"/>
      <c r="B45" s="197"/>
      <c r="C45" s="196"/>
      <c r="D45" s="197"/>
      <c r="E45" s="198"/>
      <c r="F45" s="198"/>
      <c r="G45" s="198"/>
      <c r="H45" s="198"/>
    </row>
    <row r="46" spans="1:8" ht="21.75" customHeight="1">
      <c r="A46" s="357" t="s">
        <v>817</v>
      </c>
      <c r="B46" s="363"/>
      <c r="C46" s="363"/>
      <c r="D46" s="363"/>
      <c r="E46" s="363"/>
      <c r="F46" s="363"/>
      <c r="G46" s="363"/>
      <c r="H46" s="363"/>
    </row>
    <row r="47" spans="1:8" ht="21.75" customHeight="1">
      <c r="A47" s="76" t="s">
        <v>1421</v>
      </c>
      <c r="B47" s="77" t="s">
        <v>1422</v>
      </c>
      <c r="C47" s="78" t="s">
        <v>1423</v>
      </c>
      <c r="D47" s="213" t="s">
        <v>1413</v>
      </c>
      <c r="E47" s="76" t="s">
        <v>1415</v>
      </c>
      <c r="F47" s="76" t="s">
        <v>983</v>
      </c>
      <c r="G47" s="226" t="s">
        <v>984</v>
      </c>
      <c r="H47" s="78" t="s">
        <v>1286</v>
      </c>
    </row>
    <row r="48" spans="1:8" ht="21.75" customHeight="1">
      <c r="A48" s="47" t="s">
        <v>1424</v>
      </c>
      <c r="B48" s="47" t="s">
        <v>1425</v>
      </c>
      <c r="C48" s="25" t="s">
        <v>1426</v>
      </c>
      <c r="D48" s="143" t="s">
        <v>1427</v>
      </c>
      <c r="E48" s="63">
        <f>SUM(E49)</f>
        <v>2500</v>
      </c>
      <c r="F48" s="63">
        <f>SUM(F49)</f>
        <v>56808.87</v>
      </c>
      <c r="G48" s="63">
        <f>SUM(G49)</f>
        <v>2500</v>
      </c>
      <c r="H48" s="63">
        <f aca="true" t="shared" si="2" ref="H48:H54">IF(E48=0,,F48/E48*100)</f>
        <v>2272.3548</v>
      </c>
    </row>
    <row r="49" spans="1:8" ht="21.75" customHeight="1">
      <c r="A49" s="32"/>
      <c r="B49" s="167" t="s">
        <v>818</v>
      </c>
      <c r="C49" s="165" t="s">
        <v>1428</v>
      </c>
      <c r="D49" s="153" t="s">
        <v>1181</v>
      </c>
      <c r="E49" s="34">
        <f>SUM('II. Príjmy rozpočtu'!E185)</f>
        <v>2500</v>
      </c>
      <c r="F49" s="34">
        <f>SUM('II. Príjmy rozpočtu'!F185)</f>
        <v>56808.87</v>
      </c>
      <c r="G49" s="34">
        <f>SUM('II. Príjmy rozpočtu'!G185)</f>
        <v>2500</v>
      </c>
      <c r="H49" s="34">
        <f t="shared" si="2"/>
        <v>2272.3548</v>
      </c>
    </row>
    <row r="50" spans="1:8" ht="21.75" customHeight="1">
      <c r="A50" s="47" t="s">
        <v>1084</v>
      </c>
      <c r="B50" s="47" t="s">
        <v>1085</v>
      </c>
      <c r="C50" s="25" t="s">
        <v>1426</v>
      </c>
      <c r="D50" s="143" t="s">
        <v>1086</v>
      </c>
      <c r="E50" s="63">
        <f>SUM(E51)</f>
        <v>1430124</v>
      </c>
      <c r="F50" s="63">
        <f>SUM(F51)</f>
        <v>0</v>
      </c>
      <c r="G50" s="63">
        <f>SUM(G51)</f>
        <v>866667</v>
      </c>
      <c r="H50" s="63">
        <f t="shared" si="2"/>
        <v>0</v>
      </c>
    </row>
    <row r="51" spans="1:8" ht="21.75" customHeight="1">
      <c r="A51" s="65"/>
      <c r="B51" s="199" t="s">
        <v>822</v>
      </c>
      <c r="C51" s="141" t="s">
        <v>1428</v>
      </c>
      <c r="D51" s="151" t="s">
        <v>1087</v>
      </c>
      <c r="E51" s="200">
        <f>SUM('II. Príjmy rozpočtu'!E191)</f>
        <v>1430124</v>
      </c>
      <c r="F51" s="200">
        <f>SUM('II. Príjmy rozpočtu'!F191)</f>
        <v>0</v>
      </c>
      <c r="G51" s="200">
        <f>SUM('II. Príjmy rozpočtu'!G191)</f>
        <v>866667</v>
      </c>
      <c r="H51" s="200">
        <f t="shared" si="2"/>
        <v>0</v>
      </c>
    </row>
    <row r="52" spans="1:8" ht="21.75" customHeight="1">
      <c r="A52" s="47" t="s">
        <v>1092</v>
      </c>
      <c r="B52" s="47" t="s">
        <v>1093</v>
      </c>
      <c r="C52" s="25" t="s">
        <v>1426</v>
      </c>
      <c r="D52" s="17" t="s">
        <v>1094</v>
      </c>
      <c r="E52" s="63">
        <f>SUM(E53)</f>
        <v>0</v>
      </c>
      <c r="F52" s="63">
        <f>SUM(F53)</f>
        <v>0</v>
      </c>
      <c r="G52" s="63">
        <f>SUM(G53)</f>
        <v>0</v>
      </c>
      <c r="H52" s="63">
        <f t="shared" si="2"/>
        <v>0</v>
      </c>
    </row>
    <row r="53" spans="1:8" ht="21.75" customHeight="1">
      <c r="A53" s="65"/>
      <c r="B53" s="199" t="s">
        <v>823</v>
      </c>
      <c r="C53" s="141" t="s">
        <v>1428</v>
      </c>
      <c r="D53" s="151" t="s">
        <v>1087</v>
      </c>
      <c r="E53" s="66">
        <f>SUM('II. Príjmy rozpočtu'!E201)</f>
        <v>0</v>
      </c>
      <c r="F53" s="66">
        <f>SUM('II. Príjmy rozpočtu'!F201)</f>
        <v>0</v>
      </c>
      <c r="G53" s="66">
        <f>SUM('II. Príjmy rozpočtu'!G201)</f>
        <v>0</v>
      </c>
      <c r="H53" s="66">
        <f t="shared" si="2"/>
        <v>0</v>
      </c>
    </row>
    <row r="54" spans="1:8" ht="21.75" customHeight="1">
      <c r="A54" s="24"/>
      <c r="B54" s="187"/>
      <c r="C54" s="24"/>
      <c r="D54" s="187" t="s">
        <v>1417</v>
      </c>
      <c r="E54" s="31">
        <f>SUM(E52,E50,E48)</f>
        <v>1432624</v>
      </c>
      <c r="F54" s="31">
        <f>SUM(F52,F50,F48)</f>
        <v>56808.87</v>
      </c>
      <c r="G54" s="31">
        <f>SUM(G52,G50,G48)</f>
        <v>869167</v>
      </c>
      <c r="H54" s="31">
        <f t="shared" si="2"/>
        <v>3.965371932900747</v>
      </c>
    </row>
    <row r="55" spans="1:8" ht="21.75" customHeight="1">
      <c r="A55" s="180"/>
      <c r="B55" s="179"/>
      <c r="C55" s="180"/>
      <c r="D55" s="181"/>
      <c r="E55" s="182"/>
      <c r="F55" s="182"/>
      <c r="G55" s="183"/>
      <c r="H55" s="180"/>
    </row>
    <row r="56" spans="1:8" ht="21.75" customHeight="1">
      <c r="A56" s="357" t="s">
        <v>828</v>
      </c>
      <c r="B56" s="363"/>
      <c r="C56" s="363"/>
      <c r="D56" s="363"/>
      <c r="E56" s="363"/>
      <c r="F56" s="363"/>
      <c r="G56" s="363"/>
      <c r="H56" s="363"/>
    </row>
    <row r="57" spans="1:8" ht="21.75" customHeight="1">
      <c r="A57" s="76" t="s">
        <v>1421</v>
      </c>
      <c r="B57" s="77" t="s">
        <v>1422</v>
      </c>
      <c r="C57" s="78" t="s">
        <v>1423</v>
      </c>
      <c r="D57" s="213" t="s">
        <v>1413</v>
      </c>
      <c r="E57" s="76" t="s">
        <v>1415</v>
      </c>
      <c r="F57" s="76" t="s">
        <v>983</v>
      </c>
      <c r="G57" s="226" t="s">
        <v>984</v>
      </c>
      <c r="H57" s="78" t="s">
        <v>1286</v>
      </c>
    </row>
    <row r="58" spans="1:8" ht="21.75" customHeight="1">
      <c r="A58" s="47" t="s">
        <v>1084</v>
      </c>
      <c r="B58" s="47" t="s">
        <v>1085</v>
      </c>
      <c r="C58" s="25" t="s">
        <v>1426</v>
      </c>
      <c r="D58" s="143" t="s">
        <v>1086</v>
      </c>
      <c r="E58" s="26">
        <f>SUM(E59)</f>
        <v>0</v>
      </c>
      <c r="F58" s="26">
        <f>SUM(F59)</f>
        <v>165087.52</v>
      </c>
      <c r="G58" s="26">
        <f>SUM(G59)</f>
        <v>0</v>
      </c>
      <c r="H58" s="26">
        <f aca="true" t="shared" si="3" ref="H58:H70">IF(E58=0,,F58/E58*100)</f>
        <v>0</v>
      </c>
    </row>
    <row r="59" spans="1:8" ht="21.75" customHeight="1">
      <c r="A59" s="32"/>
      <c r="B59" s="167" t="s">
        <v>829</v>
      </c>
      <c r="C59" s="165" t="s">
        <v>1428</v>
      </c>
      <c r="D59" s="153" t="s">
        <v>832</v>
      </c>
      <c r="E59" s="34">
        <f>SUM('II. Príjmy rozpočtu'!E216)</f>
        <v>0</v>
      </c>
      <c r="F59" s="34">
        <f>SUM('II. Príjmy rozpočtu'!F216)</f>
        <v>165087.52</v>
      </c>
      <c r="G59" s="34">
        <f>SUM('II. Príjmy rozpočtu'!G216)</f>
        <v>0</v>
      </c>
      <c r="H59" s="34">
        <f t="shared" si="3"/>
        <v>0</v>
      </c>
    </row>
    <row r="60" spans="1:8" ht="21.75" customHeight="1">
      <c r="A60" s="47" t="s">
        <v>1424</v>
      </c>
      <c r="B60" s="47" t="s">
        <v>1425</v>
      </c>
      <c r="C60" s="25" t="s">
        <v>1426</v>
      </c>
      <c r="D60" s="143" t="s">
        <v>1427</v>
      </c>
      <c r="E60" s="26">
        <f>SUM(E61)</f>
        <v>1000000</v>
      </c>
      <c r="F60" s="26">
        <f>SUM(F61)</f>
        <v>468875.27</v>
      </c>
      <c r="G60" s="26">
        <f>SUM(G61)</f>
        <v>0</v>
      </c>
      <c r="H60" s="26">
        <f t="shared" si="3"/>
        <v>46.887527</v>
      </c>
    </row>
    <row r="61" spans="1:8" ht="21.75" customHeight="1">
      <c r="A61" s="32"/>
      <c r="B61" s="167" t="s">
        <v>831</v>
      </c>
      <c r="C61" s="165" t="s">
        <v>1428</v>
      </c>
      <c r="D61" s="153" t="s">
        <v>1399</v>
      </c>
      <c r="E61" s="34">
        <f>SUM('II. Príjmy rozpočtu'!E222)</f>
        <v>1000000</v>
      </c>
      <c r="F61" s="34">
        <f>SUM('II. Príjmy rozpočtu'!F222)</f>
        <v>468875.27</v>
      </c>
      <c r="G61" s="34">
        <f>SUM('II. Príjmy rozpočtu'!G222)</f>
        <v>0</v>
      </c>
      <c r="H61" s="34">
        <f t="shared" si="3"/>
        <v>46.887527</v>
      </c>
    </row>
    <row r="62" spans="1:8" ht="21.75" customHeight="1">
      <c r="A62" s="47" t="s">
        <v>836</v>
      </c>
      <c r="B62" s="47" t="s">
        <v>837</v>
      </c>
      <c r="C62" s="25" t="s">
        <v>1426</v>
      </c>
      <c r="D62" s="143" t="s">
        <v>838</v>
      </c>
      <c r="E62" s="26">
        <f>SUM(E63)</f>
        <v>0</v>
      </c>
      <c r="F62" s="26">
        <f>SUM(F63)</f>
        <v>0</v>
      </c>
      <c r="G62" s="26">
        <f>SUM(G63)</f>
        <v>0</v>
      </c>
      <c r="H62" s="26">
        <f t="shared" si="3"/>
        <v>0</v>
      </c>
    </row>
    <row r="63" spans="1:8" ht="21.75" customHeight="1">
      <c r="A63" s="32"/>
      <c r="B63" s="167" t="s">
        <v>839</v>
      </c>
      <c r="C63" s="165" t="s">
        <v>1428</v>
      </c>
      <c r="D63" s="153" t="s">
        <v>838</v>
      </c>
      <c r="E63" s="34">
        <f>SUM('II. Príjmy rozpočtu'!E230)</f>
        <v>0</v>
      </c>
      <c r="F63" s="34">
        <f>SUM('II. Príjmy rozpočtu'!F230)</f>
        <v>0</v>
      </c>
      <c r="G63" s="34">
        <f>SUM('II. Príjmy rozpočtu'!G230)</f>
        <v>0</v>
      </c>
      <c r="H63" s="34">
        <f t="shared" si="3"/>
        <v>0</v>
      </c>
    </row>
    <row r="64" spans="1:8" ht="21.75" customHeight="1">
      <c r="A64" s="47" t="s">
        <v>1092</v>
      </c>
      <c r="B64" s="47" t="s">
        <v>841</v>
      </c>
      <c r="C64" s="25" t="s">
        <v>1426</v>
      </c>
      <c r="D64" s="143" t="s">
        <v>1094</v>
      </c>
      <c r="E64" s="26">
        <f>SUM(E65)</f>
        <v>0</v>
      </c>
      <c r="F64" s="26">
        <f>SUM(F65)</f>
        <v>0</v>
      </c>
      <c r="G64" s="26">
        <f>SUM(G65)</f>
        <v>0</v>
      </c>
      <c r="H64" s="26">
        <f t="shared" si="3"/>
        <v>0</v>
      </c>
    </row>
    <row r="65" spans="1:8" ht="21.75" customHeight="1">
      <c r="A65" s="32"/>
      <c r="B65" s="167" t="s">
        <v>842</v>
      </c>
      <c r="C65" s="165" t="s">
        <v>1428</v>
      </c>
      <c r="D65" s="153" t="s">
        <v>1094</v>
      </c>
      <c r="E65" s="34">
        <f>SUM('II. Príjmy rozpočtu'!E236)</f>
        <v>0</v>
      </c>
      <c r="F65" s="34">
        <f>SUM('II. Príjmy rozpočtu'!F236)</f>
        <v>0</v>
      </c>
      <c r="G65" s="34">
        <f>SUM('II. Príjmy rozpočtu'!G236)</f>
        <v>0</v>
      </c>
      <c r="H65" s="34">
        <f t="shared" si="3"/>
        <v>0</v>
      </c>
    </row>
    <row r="66" spans="1:8" ht="21.75" customHeight="1">
      <c r="A66" s="47" t="s">
        <v>845</v>
      </c>
      <c r="B66" s="47" t="s">
        <v>846</v>
      </c>
      <c r="C66" s="25" t="s">
        <v>1426</v>
      </c>
      <c r="D66" s="143" t="s">
        <v>844</v>
      </c>
      <c r="E66" s="26">
        <f>SUM(E67)</f>
        <v>0</v>
      </c>
      <c r="F66" s="26">
        <f>SUM(F67)</f>
        <v>0</v>
      </c>
      <c r="G66" s="26">
        <f>SUM(G67)</f>
        <v>0</v>
      </c>
      <c r="H66" s="26">
        <f t="shared" si="3"/>
        <v>0</v>
      </c>
    </row>
    <row r="67" spans="1:8" ht="21.75" customHeight="1">
      <c r="A67" s="32"/>
      <c r="B67" s="167" t="s">
        <v>847</v>
      </c>
      <c r="C67" s="165" t="s">
        <v>1428</v>
      </c>
      <c r="D67" s="153" t="s">
        <v>844</v>
      </c>
      <c r="E67" s="34">
        <f>SUM('II. Príjmy rozpočtu'!E239)</f>
        <v>0</v>
      </c>
      <c r="F67" s="34">
        <f>SUM('II. Príjmy rozpočtu'!F239)</f>
        <v>0</v>
      </c>
      <c r="G67" s="34">
        <f>SUM('II. Príjmy rozpočtu'!G239)</f>
        <v>0</v>
      </c>
      <c r="H67" s="34">
        <f t="shared" si="3"/>
        <v>0</v>
      </c>
    </row>
    <row r="68" spans="1:8" ht="21.75" customHeight="1">
      <c r="A68" s="47" t="s">
        <v>1096</v>
      </c>
      <c r="B68" s="47" t="s">
        <v>1097</v>
      </c>
      <c r="C68" s="25" t="s">
        <v>1426</v>
      </c>
      <c r="D68" s="143" t="s">
        <v>1098</v>
      </c>
      <c r="E68" s="26">
        <f>SUM(E69)</f>
        <v>0</v>
      </c>
      <c r="F68" s="26">
        <f>SUM(F69)</f>
        <v>2876</v>
      </c>
      <c r="G68" s="26">
        <f>SUM(G69)</f>
        <v>0</v>
      </c>
      <c r="H68" s="26">
        <f t="shared" si="3"/>
        <v>0</v>
      </c>
    </row>
    <row r="69" spans="1:8" ht="21.75" customHeight="1">
      <c r="A69" s="32"/>
      <c r="B69" s="167" t="s">
        <v>827</v>
      </c>
      <c r="C69" s="165" t="s">
        <v>1428</v>
      </c>
      <c r="D69" s="153" t="s">
        <v>1098</v>
      </c>
      <c r="E69" s="34">
        <f>SUM('II. Príjmy rozpočtu'!E242)</f>
        <v>0</v>
      </c>
      <c r="F69" s="34">
        <f>SUM('II. Príjmy rozpočtu'!F242)</f>
        <v>2876</v>
      </c>
      <c r="G69" s="34">
        <f>SUM('II. Príjmy rozpočtu'!G242)</f>
        <v>0</v>
      </c>
      <c r="H69" s="34">
        <f t="shared" si="3"/>
        <v>0</v>
      </c>
    </row>
    <row r="70" spans="1:8" ht="21.75" customHeight="1">
      <c r="A70" s="24"/>
      <c r="B70" s="187"/>
      <c r="C70" s="24"/>
      <c r="D70" s="187" t="s">
        <v>1417</v>
      </c>
      <c r="E70" s="31">
        <f>SUM(E68,E66,E64,E62,E60,E58)</f>
        <v>1000000</v>
      </c>
      <c r="F70" s="31">
        <f>SUM(F68,F66,F64,F62,F60,F58)</f>
        <v>636838.79</v>
      </c>
      <c r="G70" s="31">
        <f>SUM(G68,G66,G64,G62,G60,G58)</f>
        <v>0</v>
      </c>
      <c r="H70" s="31">
        <f t="shared" si="3"/>
        <v>63.683879</v>
      </c>
    </row>
    <row r="71" spans="1:8" ht="21.75" customHeight="1">
      <c r="A71" s="180"/>
      <c r="B71" s="179"/>
      <c r="C71" s="180"/>
      <c r="D71" s="181"/>
      <c r="E71" s="182"/>
      <c r="F71" s="182"/>
      <c r="G71" s="183"/>
      <c r="H71" s="180"/>
    </row>
    <row r="72" spans="1:8" ht="21.75" customHeight="1">
      <c r="A72" s="173" t="s">
        <v>869</v>
      </c>
      <c r="B72" s="194"/>
      <c r="C72" s="173"/>
      <c r="D72" s="195"/>
      <c r="E72" s="177"/>
      <c r="F72" s="177"/>
      <c r="G72" s="177"/>
      <c r="H72" s="173"/>
    </row>
    <row r="73" spans="1:8" ht="21.75" customHeight="1">
      <c r="A73" s="180"/>
      <c r="B73" s="179"/>
      <c r="C73" s="180"/>
      <c r="D73" s="181"/>
      <c r="E73" s="182"/>
      <c r="F73" s="182"/>
      <c r="G73" s="183"/>
      <c r="H73" s="180"/>
    </row>
    <row r="74" spans="1:8" ht="21.75" customHeight="1">
      <c r="A74" s="135" t="s">
        <v>993</v>
      </c>
      <c r="B74" s="201"/>
      <c r="C74" s="202"/>
      <c r="D74" s="203"/>
      <c r="E74" s="204"/>
      <c r="F74" s="204"/>
      <c r="G74" s="205"/>
      <c r="H74" s="262"/>
    </row>
    <row r="75" spans="1:8" ht="21.75" customHeight="1">
      <c r="A75" s="76"/>
      <c r="B75" s="77" t="s">
        <v>1422</v>
      </c>
      <c r="C75" s="78" t="s">
        <v>1423</v>
      </c>
      <c r="D75" s="213" t="s">
        <v>1413</v>
      </c>
      <c r="E75" s="76" t="s">
        <v>1415</v>
      </c>
      <c r="F75" s="76" t="s">
        <v>983</v>
      </c>
      <c r="G75" s="226" t="s">
        <v>984</v>
      </c>
      <c r="H75" s="78" t="s">
        <v>1286</v>
      </c>
    </row>
    <row r="76" spans="1:8" ht="21.75" customHeight="1">
      <c r="A76" s="206" t="s">
        <v>1693</v>
      </c>
      <c r="B76" s="207"/>
      <c r="C76" s="208"/>
      <c r="D76" s="209"/>
      <c r="E76" s="63">
        <f>SUM(E77:E82)</f>
        <v>169680</v>
      </c>
      <c r="F76" s="63">
        <f>SUM(F77:F82)</f>
        <v>230239.39</v>
      </c>
      <c r="G76" s="63">
        <f>SUM(G77:G82)</f>
        <v>128780</v>
      </c>
      <c r="H76" s="63">
        <f aca="true" t="shared" si="4" ref="H76:H151">IF(E76=0,,F76/E76*100)</f>
        <v>135.69035242809997</v>
      </c>
    </row>
    <row r="77" spans="1:8" ht="21.75" customHeight="1">
      <c r="A77" s="364"/>
      <c r="B77" s="73" t="s">
        <v>1694</v>
      </c>
      <c r="C77" s="165" t="s">
        <v>1428</v>
      </c>
      <c r="D77" s="33" t="s">
        <v>1149</v>
      </c>
      <c r="E77" s="34">
        <f>SUM(1!E26)</f>
        <v>75200</v>
      </c>
      <c r="F77" s="34">
        <f>SUM(1!F26)</f>
        <v>145558.37</v>
      </c>
      <c r="G77" s="34">
        <f>SUM(1!G26)</f>
        <v>74200</v>
      </c>
      <c r="H77" s="34">
        <f t="shared" si="4"/>
        <v>193.56166223404253</v>
      </c>
    </row>
    <row r="78" spans="1:8" ht="21.75" customHeight="1">
      <c r="A78" s="365"/>
      <c r="B78" s="167" t="s">
        <v>1697</v>
      </c>
      <c r="C78" s="165" t="s">
        <v>1428</v>
      </c>
      <c r="D78" s="33" t="s">
        <v>1698</v>
      </c>
      <c r="E78" s="34">
        <f>SUM(1!E43)</f>
        <v>18210</v>
      </c>
      <c r="F78" s="34">
        <f>SUM(1!F43)</f>
        <v>15113.009999999998</v>
      </c>
      <c r="G78" s="34">
        <f>SUM(1!G43)</f>
        <v>18210</v>
      </c>
      <c r="H78" s="34">
        <f t="shared" si="4"/>
        <v>82.99291598023063</v>
      </c>
    </row>
    <row r="79" spans="1:8" ht="21.75" customHeight="1">
      <c r="A79" s="365"/>
      <c r="B79" s="73" t="s">
        <v>1699</v>
      </c>
      <c r="C79" s="165" t="s">
        <v>1428</v>
      </c>
      <c r="D79" s="33" t="s">
        <v>1700</v>
      </c>
      <c r="E79" s="34">
        <f>SUM(1!E58)</f>
        <v>33220</v>
      </c>
      <c r="F79" s="34">
        <f>SUM(1!F58)</f>
        <v>38039.5</v>
      </c>
      <c r="G79" s="34">
        <f>SUM(1!G58)</f>
        <v>33220</v>
      </c>
      <c r="H79" s="34">
        <f t="shared" si="4"/>
        <v>114.50782661047563</v>
      </c>
    </row>
    <row r="80" spans="1:8" ht="21.75" customHeight="1">
      <c r="A80" s="365"/>
      <c r="B80" s="167" t="s">
        <v>1702</v>
      </c>
      <c r="C80" s="165" t="s">
        <v>1428</v>
      </c>
      <c r="D80" s="33" t="s">
        <v>1703</v>
      </c>
      <c r="E80" s="34">
        <f>SUM(1!E70)</f>
        <v>3150</v>
      </c>
      <c r="F80" s="34">
        <f>SUM(1!F70)</f>
        <v>3347.71</v>
      </c>
      <c r="G80" s="34">
        <f>SUM(1!G70)</f>
        <v>3150</v>
      </c>
      <c r="H80" s="34">
        <f t="shared" si="4"/>
        <v>106.27650793650794</v>
      </c>
    </row>
    <row r="81" spans="1:8" ht="21.75" customHeight="1">
      <c r="A81" s="365"/>
      <c r="B81" s="167" t="s">
        <v>1705</v>
      </c>
      <c r="C81" s="165" t="s">
        <v>1428</v>
      </c>
      <c r="D81" s="33" t="s">
        <v>1706</v>
      </c>
      <c r="E81" s="34">
        <f>SUM(1!E82)</f>
        <v>36400</v>
      </c>
      <c r="F81" s="34">
        <f>SUM(1!F82)</f>
        <v>13077.7</v>
      </c>
      <c r="G81" s="34">
        <f>SUM(1!G82)</f>
        <v>0</v>
      </c>
      <c r="H81" s="34">
        <f t="shared" si="4"/>
        <v>35.92774725274725</v>
      </c>
    </row>
    <row r="82" spans="1:8" ht="21.75" customHeight="1">
      <c r="A82" s="368"/>
      <c r="B82" s="167" t="s">
        <v>1707</v>
      </c>
      <c r="C82" s="165" t="s">
        <v>1428</v>
      </c>
      <c r="D82" s="33" t="s">
        <v>1708</v>
      </c>
      <c r="E82" s="34">
        <f>SUM(1!E92)</f>
        <v>3500</v>
      </c>
      <c r="F82" s="34">
        <f>SUM(1!F92)</f>
        <v>15103.1</v>
      </c>
      <c r="G82" s="34">
        <f>SUM(1!G92)</f>
        <v>0</v>
      </c>
      <c r="H82" s="34">
        <f t="shared" si="4"/>
        <v>431.51714285714286</v>
      </c>
    </row>
    <row r="83" spans="1:8" ht="21.75" customHeight="1">
      <c r="A83" s="206" t="s">
        <v>1314</v>
      </c>
      <c r="B83" s="207"/>
      <c r="C83" s="208"/>
      <c r="D83" s="209"/>
      <c r="E83" s="63">
        <f>SUM(E84:E85)</f>
        <v>24500</v>
      </c>
      <c r="F83" s="63">
        <f>SUM(F84:F85)</f>
        <v>20311.04</v>
      </c>
      <c r="G83" s="63">
        <f>SUM(G84:G85)</f>
        <v>24500</v>
      </c>
      <c r="H83" s="63">
        <f t="shared" si="4"/>
        <v>82.90220408163266</v>
      </c>
    </row>
    <row r="84" spans="1:8" ht="21.75" customHeight="1">
      <c r="A84" s="364"/>
      <c r="B84" s="167" t="s">
        <v>818</v>
      </c>
      <c r="C84" s="165" t="s">
        <v>1428</v>
      </c>
      <c r="D84" s="33" t="s">
        <v>1240</v>
      </c>
      <c r="E84" s="34">
        <f>SUM(2!E18)</f>
        <v>24500</v>
      </c>
      <c r="F84" s="34">
        <f>SUM(2!F18)</f>
        <v>20311.04</v>
      </c>
      <c r="G84" s="34">
        <f>SUM(2!G18)</f>
        <v>24500</v>
      </c>
      <c r="H84" s="34">
        <f t="shared" si="4"/>
        <v>82.90220408163266</v>
      </c>
    </row>
    <row r="85" spans="1:8" ht="21.75" customHeight="1">
      <c r="A85" s="368"/>
      <c r="B85" s="167" t="s">
        <v>822</v>
      </c>
      <c r="C85" s="165" t="s">
        <v>1428</v>
      </c>
      <c r="D85" s="33" t="s">
        <v>1241</v>
      </c>
      <c r="E85" s="34">
        <f>SUM(2!E28)</f>
        <v>0</v>
      </c>
      <c r="F85" s="34">
        <f>SUM(2!F28)</f>
        <v>0</v>
      </c>
      <c r="G85" s="34">
        <f>SUM(2!G28)</f>
        <v>0</v>
      </c>
      <c r="H85" s="34">
        <f t="shared" si="4"/>
        <v>0</v>
      </c>
    </row>
    <row r="86" spans="1:8" ht="21.75" customHeight="1">
      <c r="A86" s="206" t="s">
        <v>1376</v>
      </c>
      <c r="B86" s="207"/>
      <c r="C86" s="208"/>
      <c r="D86" s="209"/>
      <c r="E86" s="63">
        <f>SUM(E87)</f>
        <v>303400</v>
      </c>
      <c r="F86" s="63">
        <f>SUM(F87)</f>
        <v>303430.88</v>
      </c>
      <c r="G86" s="63">
        <f>SUM(G87)</f>
        <v>77400</v>
      </c>
      <c r="H86" s="63">
        <f t="shared" si="4"/>
        <v>100.01017798286091</v>
      </c>
    </row>
    <row r="87" spans="1:8" ht="21.75" customHeight="1">
      <c r="A87" s="32"/>
      <c r="B87" s="167" t="s">
        <v>829</v>
      </c>
      <c r="C87" s="165" t="s">
        <v>1428</v>
      </c>
      <c r="D87" s="33" t="s">
        <v>1377</v>
      </c>
      <c r="E87" s="34">
        <f>SUM(3!E41)</f>
        <v>303400</v>
      </c>
      <c r="F87" s="34">
        <f>SUM(3!F41)</f>
        <v>303430.88</v>
      </c>
      <c r="G87" s="34">
        <f>SUM(3!G41)</f>
        <v>77400</v>
      </c>
      <c r="H87" s="34">
        <f t="shared" si="4"/>
        <v>100.01017798286091</v>
      </c>
    </row>
    <row r="88" spans="1:8" ht="21.75" customHeight="1">
      <c r="A88" s="206" t="s">
        <v>229</v>
      </c>
      <c r="B88" s="207"/>
      <c r="C88" s="208"/>
      <c r="D88" s="209"/>
      <c r="E88" s="63">
        <f>SUM(E89:E95)</f>
        <v>122847</v>
      </c>
      <c r="F88" s="63">
        <f>SUM(F89:F95)</f>
        <v>119884.46</v>
      </c>
      <c r="G88" s="63">
        <f>SUM(G89:G95)</f>
        <v>127994</v>
      </c>
      <c r="H88" s="63">
        <f t="shared" si="4"/>
        <v>97.58843113791953</v>
      </c>
    </row>
    <row r="89" spans="1:8" ht="21.75" customHeight="1">
      <c r="A89" s="364"/>
      <c r="B89" s="167" t="s">
        <v>230</v>
      </c>
      <c r="C89" s="165" t="s">
        <v>1428</v>
      </c>
      <c r="D89" s="33" t="s">
        <v>231</v>
      </c>
      <c r="E89" s="168">
        <f>SUM(4!E24)</f>
        <v>17713</v>
      </c>
      <c r="F89" s="168">
        <f>SUM(4!F24)</f>
        <v>17496.300000000003</v>
      </c>
      <c r="G89" s="168">
        <f>SUM(4!G24)</f>
        <v>19068</v>
      </c>
      <c r="H89" s="168">
        <f t="shared" si="4"/>
        <v>98.77660475357084</v>
      </c>
    </row>
    <row r="90" spans="1:8" ht="21.75" customHeight="1">
      <c r="A90" s="366"/>
      <c r="B90" s="167" t="s">
        <v>238</v>
      </c>
      <c r="C90" s="165" t="s">
        <v>1428</v>
      </c>
      <c r="D90" s="33" t="s">
        <v>1446</v>
      </c>
      <c r="E90" s="34">
        <f>SUM(4!E43)</f>
        <v>20819</v>
      </c>
      <c r="F90" s="34">
        <f>SUM(4!F43)</f>
        <v>28740.16</v>
      </c>
      <c r="G90" s="34">
        <f>SUM(4!G43)</f>
        <v>22459</v>
      </c>
      <c r="H90" s="34">
        <f t="shared" si="4"/>
        <v>138.04774484845575</v>
      </c>
    </row>
    <row r="91" spans="1:8" ht="21.75" customHeight="1">
      <c r="A91" s="366"/>
      <c r="B91" s="167" t="s">
        <v>252</v>
      </c>
      <c r="C91" s="165" t="s">
        <v>1428</v>
      </c>
      <c r="D91" s="33" t="s">
        <v>1750</v>
      </c>
      <c r="E91" s="34">
        <f>SUM(4!E62)</f>
        <v>33057</v>
      </c>
      <c r="F91" s="34">
        <f>SUM(4!F62)</f>
        <v>31357.280000000002</v>
      </c>
      <c r="G91" s="34">
        <f>SUM(4!G62)</f>
        <v>35209</v>
      </c>
      <c r="H91" s="34">
        <f t="shared" si="4"/>
        <v>94.85821459902594</v>
      </c>
    </row>
    <row r="92" spans="1:8" ht="21.75" customHeight="1">
      <c r="A92" s="366"/>
      <c r="B92" s="167" t="s">
        <v>255</v>
      </c>
      <c r="C92" s="165" t="s">
        <v>1428</v>
      </c>
      <c r="D92" s="33" t="s">
        <v>1026</v>
      </c>
      <c r="E92" s="34">
        <f>4!E73</f>
        <v>4958</v>
      </c>
      <c r="F92" s="34">
        <f>4!F73</f>
        <v>2682.68</v>
      </c>
      <c r="G92" s="34">
        <f>4!G73</f>
        <v>4958</v>
      </c>
      <c r="H92" s="34">
        <f t="shared" si="4"/>
        <v>54.1081081081081</v>
      </c>
    </row>
    <row r="93" spans="1:8" ht="21.75" customHeight="1">
      <c r="A93" s="366"/>
      <c r="B93" s="167" t="s">
        <v>261</v>
      </c>
      <c r="C93" s="165" t="s">
        <v>1428</v>
      </c>
      <c r="D93" s="33" t="s">
        <v>256</v>
      </c>
      <c r="E93" s="34">
        <f>SUM(4!E90)</f>
        <v>28500</v>
      </c>
      <c r="F93" s="34">
        <f>SUM(4!F90)</f>
        <v>4141.99</v>
      </c>
      <c r="G93" s="34">
        <f>SUM(4!G90)</f>
        <v>28500</v>
      </c>
      <c r="H93" s="34">
        <f t="shared" si="4"/>
        <v>14.533298245614034</v>
      </c>
    </row>
    <row r="94" spans="1:8" ht="21.75" customHeight="1">
      <c r="A94" s="366"/>
      <c r="B94" s="167" t="s">
        <v>265</v>
      </c>
      <c r="C94" s="165" t="s">
        <v>1428</v>
      </c>
      <c r="D94" s="33" t="s">
        <v>262</v>
      </c>
      <c r="E94" s="34">
        <f>SUM(4!E101)</f>
        <v>17000</v>
      </c>
      <c r="F94" s="34">
        <f>SUM(4!F101)</f>
        <v>34729.8</v>
      </c>
      <c r="G94" s="34">
        <f>SUM(4!G101)</f>
        <v>17000</v>
      </c>
      <c r="H94" s="34">
        <f t="shared" si="4"/>
        <v>204.29294117647058</v>
      </c>
    </row>
    <row r="95" spans="1:8" ht="21.75" customHeight="1">
      <c r="A95" s="367"/>
      <c r="B95" s="167" t="s">
        <v>1029</v>
      </c>
      <c r="C95" s="165" t="s">
        <v>1428</v>
      </c>
      <c r="D95" s="169" t="s">
        <v>266</v>
      </c>
      <c r="E95" s="34">
        <f>SUM(4!E111)</f>
        <v>800</v>
      </c>
      <c r="F95" s="34">
        <f>SUM(4!F111)</f>
        <v>736.25</v>
      </c>
      <c r="G95" s="34">
        <f>SUM(4!G111)</f>
        <v>800</v>
      </c>
      <c r="H95" s="34">
        <f t="shared" si="4"/>
        <v>92.03125</v>
      </c>
    </row>
    <row r="96" spans="1:8" ht="21.75" customHeight="1">
      <c r="A96" s="206" t="s">
        <v>208</v>
      </c>
      <c r="B96" s="207"/>
      <c r="C96" s="208"/>
      <c r="D96" s="209"/>
      <c r="E96" s="63">
        <f>SUM(E97:E101)</f>
        <v>228362</v>
      </c>
      <c r="F96" s="63">
        <f>SUM(F97:F101)</f>
        <v>268665.01</v>
      </c>
      <c r="G96" s="63">
        <f>SUM(G97:G101)</f>
        <v>250939</v>
      </c>
      <c r="H96" s="63">
        <f t="shared" si="4"/>
        <v>117.64873753076257</v>
      </c>
    </row>
    <row r="97" spans="1:8" ht="21.75" customHeight="1">
      <c r="A97" s="364"/>
      <c r="B97" s="167" t="s">
        <v>209</v>
      </c>
      <c r="C97" s="165" t="s">
        <v>1428</v>
      </c>
      <c r="D97" s="33" t="s">
        <v>210</v>
      </c>
      <c r="E97" s="34">
        <f>SUM(5!E19)</f>
        <v>5600</v>
      </c>
      <c r="F97" s="34">
        <f>SUM(5!F19)</f>
        <v>14380.09</v>
      </c>
      <c r="G97" s="34">
        <f>SUM(5!G19)</f>
        <v>5600</v>
      </c>
      <c r="H97" s="34">
        <f t="shared" si="4"/>
        <v>256.78732142857143</v>
      </c>
    </row>
    <row r="98" spans="1:8" ht="21.75" customHeight="1">
      <c r="A98" s="369"/>
      <c r="B98" s="167" t="s">
        <v>214</v>
      </c>
      <c r="C98" s="165" t="s">
        <v>1428</v>
      </c>
      <c r="D98" s="33" t="s">
        <v>1439</v>
      </c>
      <c r="E98" s="34">
        <f>SUM(5!E34)</f>
        <v>83910</v>
      </c>
      <c r="F98" s="34">
        <f>SUM(5!F34)</f>
        <v>84786.44</v>
      </c>
      <c r="G98" s="34">
        <f>SUM(5!G34)</f>
        <v>90000</v>
      </c>
      <c r="H98" s="34">
        <f t="shared" si="4"/>
        <v>101.04450005958765</v>
      </c>
    </row>
    <row r="99" spans="1:8" ht="21.75" customHeight="1">
      <c r="A99" s="369"/>
      <c r="B99" s="167" t="s">
        <v>1436</v>
      </c>
      <c r="C99" s="165" t="s">
        <v>1428</v>
      </c>
      <c r="D99" s="33" t="s">
        <v>1752</v>
      </c>
      <c r="E99" s="34">
        <f>SUM(5!E45)</f>
        <v>6000</v>
      </c>
      <c r="F99" s="34">
        <f>SUM(5!F45)</f>
        <v>10986</v>
      </c>
      <c r="G99" s="34">
        <f>SUM(5!G45)</f>
        <v>13000</v>
      </c>
      <c r="H99" s="34">
        <f t="shared" si="4"/>
        <v>183.1</v>
      </c>
    </row>
    <row r="100" spans="1:8" ht="21.75" customHeight="1">
      <c r="A100" s="370"/>
      <c r="B100" s="167" t="s">
        <v>1438</v>
      </c>
      <c r="C100" s="165" t="s">
        <v>1428</v>
      </c>
      <c r="D100" s="169" t="s">
        <v>1263</v>
      </c>
      <c r="E100" s="34">
        <f>5!E70</f>
        <v>132852</v>
      </c>
      <c r="F100" s="34">
        <f>5!F70</f>
        <v>158512.47999999998</v>
      </c>
      <c r="G100" s="34">
        <f>5!G70</f>
        <v>142339</v>
      </c>
      <c r="H100" s="34">
        <f t="shared" si="4"/>
        <v>119.31508746575135</v>
      </c>
    </row>
    <row r="101" spans="1:8" ht="21.75" customHeight="1">
      <c r="A101" s="371"/>
      <c r="B101" s="167" t="s">
        <v>1751</v>
      </c>
      <c r="C101" s="165" t="s">
        <v>1428</v>
      </c>
      <c r="D101" s="169" t="s">
        <v>1262</v>
      </c>
      <c r="E101" s="34">
        <f>5!E80</f>
        <v>0</v>
      </c>
      <c r="F101" s="34">
        <f>5!F80</f>
        <v>0</v>
      </c>
      <c r="G101" s="34">
        <f>5!G80</f>
        <v>0</v>
      </c>
      <c r="H101" s="34">
        <f t="shared" si="4"/>
        <v>0</v>
      </c>
    </row>
    <row r="102" spans="1:8" ht="21.75" customHeight="1">
      <c r="A102" s="206" t="s">
        <v>1762</v>
      </c>
      <c r="B102" s="207"/>
      <c r="C102" s="208"/>
      <c r="D102" s="209"/>
      <c r="E102" s="63">
        <f>SUM(E103:E105)</f>
        <v>509950</v>
      </c>
      <c r="F102" s="63">
        <f>SUM(F103:F105)</f>
        <v>413328.23000000004</v>
      </c>
      <c r="G102" s="63">
        <f>SUM(G103:G105)</f>
        <v>370127</v>
      </c>
      <c r="H102" s="63">
        <f t="shared" si="4"/>
        <v>81.052697323267</v>
      </c>
    </row>
    <row r="103" spans="1:8" ht="21.75" customHeight="1">
      <c r="A103" s="364"/>
      <c r="B103" s="73" t="s">
        <v>1763</v>
      </c>
      <c r="C103" s="32" t="s">
        <v>1428</v>
      </c>
      <c r="D103" s="33" t="s">
        <v>1764</v>
      </c>
      <c r="E103" s="34">
        <f>SUM(6!E22)</f>
        <v>282740</v>
      </c>
      <c r="F103" s="34">
        <f>SUM(6!F22)</f>
        <v>331694.52</v>
      </c>
      <c r="G103" s="34">
        <f>SUM(6!G22)</f>
        <v>305198</v>
      </c>
      <c r="H103" s="34">
        <f t="shared" si="4"/>
        <v>117.31432411402703</v>
      </c>
    </row>
    <row r="104" spans="1:8" ht="21.75" customHeight="1">
      <c r="A104" s="365"/>
      <c r="B104" s="167" t="s">
        <v>1769</v>
      </c>
      <c r="C104" s="165" t="s">
        <v>1428</v>
      </c>
      <c r="D104" s="33" t="s">
        <v>1770</v>
      </c>
      <c r="E104" s="34">
        <f>SUM(6!E38)</f>
        <v>0</v>
      </c>
      <c r="F104" s="34">
        <f>SUM(6!F38)</f>
        <v>160</v>
      </c>
      <c r="G104" s="34">
        <f>SUM(6!G38)</f>
        <v>0</v>
      </c>
      <c r="H104" s="34">
        <f t="shared" si="4"/>
        <v>0</v>
      </c>
    </row>
    <row r="105" spans="1:8" ht="21.75" customHeight="1">
      <c r="A105" s="365"/>
      <c r="B105" s="167" t="s">
        <v>1774</v>
      </c>
      <c r="C105" s="165" t="s">
        <v>1428</v>
      </c>
      <c r="D105" s="33" t="s">
        <v>1775</v>
      </c>
      <c r="E105" s="34">
        <f>SUM(6!E53)</f>
        <v>227210</v>
      </c>
      <c r="F105" s="34">
        <f>SUM(6!F53)</f>
        <v>81473.71</v>
      </c>
      <c r="G105" s="34">
        <f>SUM(6!G53)</f>
        <v>64929</v>
      </c>
      <c r="H105" s="34">
        <f t="shared" si="4"/>
        <v>35.858329298886495</v>
      </c>
    </row>
    <row r="106" spans="1:8" ht="21.75" customHeight="1">
      <c r="A106" s="206" t="s">
        <v>1467</v>
      </c>
      <c r="B106" s="207"/>
      <c r="C106" s="208"/>
      <c r="D106" s="209"/>
      <c r="E106" s="63">
        <f>SUM(E107:E109)</f>
        <v>213550</v>
      </c>
      <c r="F106" s="63">
        <f>SUM(F107:F109)</f>
        <v>183949.93</v>
      </c>
      <c r="G106" s="63">
        <f>SUM(G107:G109)</f>
        <v>185800</v>
      </c>
      <c r="H106" s="63">
        <f t="shared" si="4"/>
        <v>86.13904472020604</v>
      </c>
    </row>
    <row r="107" spans="1:8" ht="21.75" customHeight="1">
      <c r="A107" s="364"/>
      <c r="B107" s="167" t="s">
        <v>1468</v>
      </c>
      <c r="C107" s="165" t="s">
        <v>1428</v>
      </c>
      <c r="D107" s="33" t="s">
        <v>350</v>
      </c>
      <c r="E107" s="34">
        <f>SUM(7!E25)</f>
        <v>195000</v>
      </c>
      <c r="F107" s="34">
        <f>SUM(7!F25)</f>
        <v>171224.49</v>
      </c>
      <c r="G107" s="34">
        <f>SUM(7!G25)</f>
        <v>170000</v>
      </c>
      <c r="H107" s="34">
        <f t="shared" si="4"/>
        <v>87.80743076923076</v>
      </c>
    </row>
    <row r="108" spans="1:8" ht="21.75" customHeight="1">
      <c r="A108" s="365"/>
      <c r="B108" s="167" t="s">
        <v>1474</v>
      </c>
      <c r="C108" s="165" t="s">
        <v>1428</v>
      </c>
      <c r="D108" s="170" t="s">
        <v>1478</v>
      </c>
      <c r="E108" s="34">
        <f>7!E48</f>
        <v>18550</v>
      </c>
      <c r="F108" s="34">
        <f>7!F48</f>
        <v>12725.439999999999</v>
      </c>
      <c r="G108" s="34">
        <f>7!G48</f>
        <v>15800</v>
      </c>
      <c r="H108" s="34">
        <f t="shared" si="4"/>
        <v>68.60075471698113</v>
      </c>
    </row>
    <row r="109" spans="1:8" ht="21.75" customHeight="1">
      <c r="A109" s="365"/>
      <c r="B109" s="167" t="s">
        <v>1476</v>
      </c>
      <c r="C109" s="165" t="s">
        <v>1428</v>
      </c>
      <c r="D109" s="170" t="s">
        <v>351</v>
      </c>
      <c r="E109" s="34">
        <f>7!E58</f>
        <v>0</v>
      </c>
      <c r="F109" s="34">
        <f>7!F58</f>
        <v>0</v>
      </c>
      <c r="G109" s="34">
        <f>7!G58</f>
        <v>0</v>
      </c>
      <c r="H109" s="34">
        <f t="shared" si="4"/>
        <v>0</v>
      </c>
    </row>
    <row r="110" spans="1:8" ht="21.75" customHeight="1">
      <c r="A110" s="206" t="s">
        <v>1487</v>
      </c>
      <c r="B110" s="207"/>
      <c r="C110" s="208"/>
      <c r="D110" s="209"/>
      <c r="E110" s="26">
        <f>SUM(E111:E112)</f>
        <v>0</v>
      </c>
      <c r="F110" s="26">
        <f>SUM(F111:F112)</f>
        <v>1800</v>
      </c>
      <c r="G110" s="26">
        <f>SUM(G111:G112)</f>
        <v>0</v>
      </c>
      <c r="H110" s="26">
        <f t="shared" si="4"/>
        <v>0</v>
      </c>
    </row>
    <row r="111" spans="1:8" ht="21.75" customHeight="1">
      <c r="A111" s="364"/>
      <c r="B111" s="167" t="s">
        <v>1488</v>
      </c>
      <c r="C111" s="165" t="s">
        <v>1428</v>
      </c>
      <c r="D111" s="33" t="s">
        <v>1489</v>
      </c>
      <c r="E111" s="34">
        <f>SUM(8!E17)</f>
        <v>0</v>
      </c>
      <c r="F111" s="34">
        <f>SUM(8!F17)</f>
        <v>0</v>
      </c>
      <c r="G111" s="34">
        <f>SUM(8!G17)</f>
        <v>0</v>
      </c>
      <c r="H111" s="34">
        <f t="shared" si="4"/>
        <v>0</v>
      </c>
    </row>
    <row r="112" spans="1:8" ht="21.75" customHeight="1">
      <c r="A112" s="368"/>
      <c r="B112" s="167" t="s">
        <v>1492</v>
      </c>
      <c r="C112" s="165" t="s">
        <v>1428</v>
      </c>
      <c r="D112" s="33" t="s">
        <v>1269</v>
      </c>
      <c r="E112" s="34">
        <f>SUM(8!E29)</f>
        <v>0</v>
      </c>
      <c r="F112" s="34">
        <f>SUM(8!F29)</f>
        <v>1800</v>
      </c>
      <c r="G112" s="34">
        <f>SUM(8!G29)</f>
        <v>0</v>
      </c>
      <c r="H112" s="34">
        <f t="shared" si="4"/>
        <v>0</v>
      </c>
    </row>
    <row r="113" spans="1:8" ht="21.75" customHeight="1">
      <c r="A113" s="206" t="s">
        <v>1333</v>
      </c>
      <c r="B113" s="207"/>
      <c r="C113" s="208"/>
      <c r="D113" s="209"/>
      <c r="E113" s="26">
        <f>SUM(E114:E127)</f>
        <v>5836954</v>
      </c>
      <c r="F113" s="26">
        <f>SUM(F114:F127)</f>
        <v>5852488.2700000005</v>
      </c>
      <c r="G113" s="26">
        <f>SUM(G114:G127)</f>
        <v>5459649</v>
      </c>
      <c r="H113" s="26">
        <f t="shared" si="4"/>
        <v>100.26613658425269</v>
      </c>
    </row>
    <row r="114" spans="1:8" ht="21.75" customHeight="1">
      <c r="A114" s="373"/>
      <c r="B114" s="73" t="s">
        <v>1335</v>
      </c>
      <c r="C114" s="165" t="s">
        <v>1428</v>
      </c>
      <c r="D114" s="33" t="s">
        <v>368</v>
      </c>
      <c r="E114" s="34">
        <f>9!E32</f>
        <v>207749</v>
      </c>
      <c r="F114" s="34">
        <f>9!F32</f>
        <v>235336.67</v>
      </c>
      <c r="G114" s="34">
        <f>9!G32</f>
        <v>202843</v>
      </c>
      <c r="H114" s="34">
        <f t="shared" si="4"/>
        <v>113.27932745765324</v>
      </c>
    </row>
    <row r="115" spans="1:8" ht="21.75" customHeight="1">
      <c r="A115" s="374"/>
      <c r="B115" s="73" t="s">
        <v>355</v>
      </c>
      <c r="C115" s="165" t="s">
        <v>1428</v>
      </c>
      <c r="D115" s="169" t="s">
        <v>971</v>
      </c>
      <c r="E115" s="34">
        <f>9!E55</f>
        <v>195087</v>
      </c>
      <c r="F115" s="34">
        <f>9!F55</f>
        <v>204271.97</v>
      </c>
      <c r="G115" s="34">
        <f>9!G55</f>
        <v>189836</v>
      </c>
      <c r="H115" s="34">
        <f t="shared" si="4"/>
        <v>104.70814047066182</v>
      </c>
    </row>
    <row r="116" spans="1:8" ht="21.75" customHeight="1">
      <c r="A116" s="374"/>
      <c r="B116" s="73" t="s">
        <v>356</v>
      </c>
      <c r="C116" s="165" t="s">
        <v>1428</v>
      </c>
      <c r="D116" s="169" t="s">
        <v>975</v>
      </c>
      <c r="E116" s="34">
        <f>9!E81</f>
        <v>375325</v>
      </c>
      <c r="F116" s="34">
        <f>9!F81</f>
        <v>381127.86000000004</v>
      </c>
      <c r="G116" s="34">
        <f>9!G81</f>
        <v>297438</v>
      </c>
      <c r="H116" s="34">
        <f t="shared" si="4"/>
        <v>101.54608938919606</v>
      </c>
    </row>
    <row r="117" spans="1:8" ht="21.75" customHeight="1">
      <c r="A117" s="374"/>
      <c r="B117" s="73" t="s">
        <v>357</v>
      </c>
      <c r="C117" s="165" t="s">
        <v>1428</v>
      </c>
      <c r="D117" s="169" t="s">
        <v>972</v>
      </c>
      <c r="E117" s="34">
        <f>9!E123</f>
        <v>1094305</v>
      </c>
      <c r="F117" s="66">
        <f>9!F123</f>
        <v>1026580.74</v>
      </c>
      <c r="G117" s="34">
        <f>9!G123</f>
        <v>714562</v>
      </c>
      <c r="H117" s="34">
        <f t="shared" si="4"/>
        <v>93.81120802701258</v>
      </c>
    </row>
    <row r="118" spans="1:8" ht="21.75" customHeight="1">
      <c r="A118" s="374"/>
      <c r="B118" s="73" t="s">
        <v>358</v>
      </c>
      <c r="C118" s="165" t="s">
        <v>1428</v>
      </c>
      <c r="D118" s="169" t="s">
        <v>973</v>
      </c>
      <c r="E118" s="34">
        <f>9!E147</f>
        <v>46187</v>
      </c>
      <c r="F118" s="34">
        <f>9!F147</f>
        <v>42522</v>
      </c>
      <c r="G118" s="34">
        <f>9!G147</f>
        <v>40290</v>
      </c>
      <c r="H118" s="34">
        <f t="shared" si="4"/>
        <v>92.06486673739363</v>
      </c>
    </row>
    <row r="119" spans="1:8" ht="21.75" customHeight="1">
      <c r="A119" s="374"/>
      <c r="B119" s="73" t="s">
        <v>359</v>
      </c>
      <c r="C119" s="165" t="s">
        <v>1428</v>
      </c>
      <c r="D119" s="169" t="s">
        <v>974</v>
      </c>
      <c r="E119" s="34">
        <f>9!E179</f>
        <v>165512</v>
      </c>
      <c r="F119" s="34">
        <f>9!F179</f>
        <v>187850.08000000002</v>
      </c>
      <c r="G119" s="34">
        <f>9!G179</f>
        <v>160433</v>
      </c>
      <c r="H119" s="34">
        <f t="shared" si="4"/>
        <v>113.49635071777273</v>
      </c>
    </row>
    <row r="120" spans="1:10" ht="21.75" customHeight="1">
      <c r="A120" s="374"/>
      <c r="B120" s="73" t="s">
        <v>360</v>
      </c>
      <c r="C120" s="165" t="s">
        <v>1428</v>
      </c>
      <c r="D120" s="169" t="s">
        <v>976</v>
      </c>
      <c r="E120" s="34">
        <f>9!E223</f>
        <v>947960</v>
      </c>
      <c r="F120" s="34">
        <f>9!F223</f>
        <v>829736.9999999999</v>
      </c>
      <c r="G120" s="34">
        <f>9!G223</f>
        <v>795303</v>
      </c>
      <c r="H120" s="34">
        <f t="shared" si="4"/>
        <v>87.52869319380562</v>
      </c>
      <c r="J120" s="234"/>
    </row>
    <row r="121" spans="1:8" ht="21.75" customHeight="1">
      <c r="A121" s="374"/>
      <c r="B121" s="73" t="s">
        <v>361</v>
      </c>
      <c r="C121" s="165" t="s">
        <v>1428</v>
      </c>
      <c r="D121" s="169" t="s">
        <v>977</v>
      </c>
      <c r="E121" s="34">
        <f>9!E245</f>
        <v>35704</v>
      </c>
      <c r="F121" s="34">
        <f>9!F245</f>
        <v>35417.979999999996</v>
      </c>
      <c r="G121" s="34">
        <f>9!G245</f>
        <v>46163</v>
      </c>
      <c r="H121" s="34">
        <f t="shared" si="4"/>
        <v>99.19891328702666</v>
      </c>
    </row>
    <row r="122" spans="1:8" ht="21.75" customHeight="1">
      <c r="A122" s="374"/>
      <c r="B122" s="73" t="s">
        <v>362</v>
      </c>
      <c r="C122" s="165" t="s">
        <v>1428</v>
      </c>
      <c r="D122" s="169" t="s">
        <v>978</v>
      </c>
      <c r="E122" s="34">
        <f>9!E268</f>
        <v>287100</v>
      </c>
      <c r="F122" s="34">
        <f>9!F268</f>
        <v>375272.23</v>
      </c>
      <c r="G122" s="34">
        <f>9!G268</f>
        <v>283539</v>
      </c>
      <c r="H122" s="34">
        <f t="shared" si="4"/>
        <v>130.7113305468478</v>
      </c>
    </row>
    <row r="123" spans="1:8" ht="21.75" customHeight="1">
      <c r="A123" s="374"/>
      <c r="B123" s="73" t="s">
        <v>363</v>
      </c>
      <c r="C123" s="165" t="s">
        <v>1428</v>
      </c>
      <c r="D123" s="169" t="s">
        <v>1208</v>
      </c>
      <c r="E123" s="34">
        <f>9!E280</f>
        <v>400</v>
      </c>
      <c r="F123" s="34">
        <f>9!F280</f>
        <v>0</v>
      </c>
      <c r="G123" s="34">
        <f>9!G280</f>
        <v>400</v>
      </c>
      <c r="H123" s="34">
        <f t="shared" si="4"/>
        <v>0</v>
      </c>
    </row>
    <row r="124" spans="1:8" ht="21.75" customHeight="1">
      <c r="A124" s="374"/>
      <c r="B124" s="73" t="s">
        <v>364</v>
      </c>
      <c r="C124" s="165" t="s">
        <v>1428</v>
      </c>
      <c r="D124" s="169" t="s">
        <v>1209</v>
      </c>
      <c r="E124" s="34">
        <f>9!E297</f>
        <v>920461</v>
      </c>
      <c r="F124" s="34">
        <f>9!F297</f>
        <v>932831.46</v>
      </c>
      <c r="G124" s="34">
        <f>9!G297</f>
        <v>1027526</v>
      </c>
      <c r="H124" s="34">
        <f t="shared" si="4"/>
        <v>101.34394178569217</v>
      </c>
    </row>
    <row r="125" spans="1:8" ht="21.75" customHeight="1">
      <c r="A125" s="374"/>
      <c r="B125" s="73" t="s">
        <v>365</v>
      </c>
      <c r="C125" s="165" t="s">
        <v>1428</v>
      </c>
      <c r="D125" s="169" t="s">
        <v>1210</v>
      </c>
      <c r="E125" s="34">
        <f>9!E312</f>
        <v>990469</v>
      </c>
      <c r="F125" s="34">
        <f>9!F312</f>
        <v>1018155</v>
      </c>
      <c r="G125" s="34">
        <f>9!G312</f>
        <v>1112891</v>
      </c>
      <c r="H125" s="34">
        <f t="shared" si="4"/>
        <v>102.79524144622397</v>
      </c>
    </row>
    <row r="126" spans="1:8" ht="21.75" customHeight="1">
      <c r="A126" s="374"/>
      <c r="B126" s="73" t="s">
        <v>366</v>
      </c>
      <c r="C126" s="165" t="s">
        <v>1428</v>
      </c>
      <c r="D126" s="169" t="s">
        <v>1211</v>
      </c>
      <c r="E126" s="34">
        <f>SUM(9!E335)</f>
        <v>185024</v>
      </c>
      <c r="F126" s="34">
        <f>SUM(9!F335)</f>
        <v>185946.28</v>
      </c>
      <c r="G126" s="34">
        <f>SUM(9!G335)</f>
        <v>196964</v>
      </c>
      <c r="H126" s="34">
        <f t="shared" si="4"/>
        <v>100.49846506399169</v>
      </c>
    </row>
    <row r="127" spans="1:8" ht="21.75" customHeight="1">
      <c r="A127" s="375"/>
      <c r="B127" s="73" t="s">
        <v>367</v>
      </c>
      <c r="C127" s="165" t="s">
        <v>1428</v>
      </c>
      <c r="D127" s="169" t="s">
        <v>1212</v>
      </c>
      <c r="E127" s="34">
        <f>9!E354</f>
        <v>385671</v>
      </c>
      <c r="F127" s="34">
        <f>9!F354</f>
        <v>397439</v>
      </c>
      <c r="G127" s="34">
        <f>9!G354</f>
        <v>391461</v>
      </c>
      <c r="H127" s="34">
        <f t="shared" si="4"/>
        <v>103.0513053872342</v>
      </c>
    </row>
    <row r="128" spans="1:8" ht="21.75" customHeight="1">
      <c r="A128" s="206" t="s">
        <v>943</v>
      </c>
      <c r="B128" s="207"/>
      <c r="C128" s="208"/>
      <c r="D128" s="209"/>
      <c r="E128" s="26">
        <f>SUM(E129:E131)</f>
        <v>130000</v>
      </c>
      <c r="F128" s="26">
        <f>SUM(F129:F131)</f>
        <v>133891.69</v>
      </c>
      <c r="G128" s="26">
        <f>SUM(G129:G131)</f>
        <v>97000</v>
      </c>
      <c r="H128" s="26">
        <f t="shared" si="4"/>
        <v>102.9936076923077</v>
      </c>
    </row>
    <row r="129" spans="1:8" ht="21.75" customHeight="1">
      <c r="A129" s="364"/>
      <c r="B129" s="167" t="s">
        <v>944</v>
      </c>
      <c r="C129" s="165" t="s">
        <v>1428</v>
      </c>
      <c r="D129" s="33" t="s">
        <v>945</v>
      </c>
      <c r="E129" s="34">
        <f>'10'!E16</f>
        <v>0</v>
      </c>
      <c r="F129" s="34">
        <f>'10'!F16</f>
        <v>0</v>
      </c>
      <c r="G129" s="34">
        <f>'10'!G16</f>
        <v>0</v>
      </c>
      <c r="H129" s="34">
        <f t="shared" si="4"/>
        <v>0</v>
      </c>
    </row>
    <row r="130" spans="1:8" ht="21.75" customHeight="1">
      <c r="A130" s="365"/>
      <c r="B130" s="167" t="s">
        <v>947</v>
      </c>
      <c r="C130" s="165" t="s">
        <v>1428</v>
      </c>
      <c r="D130" s="33" t="s">
        <v>393</v>
      </c>
      <c r="E130" s="34">
        <f>'10'!E30</f>
        <v>97000</v>
      </c>
      <c r="F130" s="34">
        <f>'10'!F30</f>
        <v>97000</v>
      </c>
      <c r="G130" s="34">
        <f>'10'!G30</f>
        <v>97000</v>
      </c>
      <c r="H130" s="34">
        <f t="shared" si="4"/>
        <v>100</v>
      </c>
    </row>
    <row r="131" spans="1:8" ht="21.75" customHeight="1">
      <c r="A131" s="366"/>
      <c r="B131" s="167" t="s">
        <v>949</v>
      </c>
      <c r="C131" s="165" t="s">
        <v>1428</v>
      </c>
      <c r="D131" s="169" t="s">
        <v>950</v>
      </c>
      <c r="E131" s="34">
        <f>'10'!E48</f>
        <v>33000</v>
      </c>
      <c r="F131" s="34">
        <f>'10'!F48</f>
        <v>36891.69</v>
      </c>
      <c r="G131" s="34">
        <f>'10'!G48</f>
        <v>0</v>
      </c>
      <c r="H131" s="34">
        <f t="shared" si="4"/>
        <v>111.793</v>
      </c>
    </row>
    <row r="132" spans="1:8" ht="21.75" customHeight="1">
      <c r="A132" s="206" t="s">
        <v>963</v>
      </c>
      <c r="B132" s="207"/>
      <c r="C132" s="208"/>
      <c r="D132" s="209"/>
      <c r="E132" s="26">
        <f>SUM(E133:E137)</f>
        <v>1880256</v>
      </c>
      <c r="F132" s="26">
        <f>SUM(F133:F137)</f>
        <v>860241.9200000002</v>
      </c>
      <c r="G132" s="26">
        <f>SUM(G133:G137)</f>
        <v>1101475</v>
      </c>
      <c r="H132" s="26">
        <f t="shared" si="4"/>
        <v>45.75131896933185</v>
      </c>
    </row>
    <row r="133" spans="1:8" ht="21.75" customHeight="1">
      <c r="A133" s="340"/>
      <c r="B133" s="167" t="s">
        <v>964</v>
      </c>
      <c r="C133" s="165" t="s">
        <v>1428</v>
      </c>
      <c r="D133" s="33" t="s">
        <v>965</v>
      </c>
      <c r="E133" s="34">
        <f>SUM('11'!E23)</f>
        <v>1070117</v>
      </c>
      <c r="F133" s="34">
        <f>SUM('11'!F23)</f>
        <v>241487.14</v>
      </c>
      <c r="G133" s="34">
        <f>SUM('11'!G23)</f>
        <v>1071133</v>
      </c>
      <c r="H133" s="34">
        <f t="shared" si="4"/>
        <v>22.566424045221225</v>
      </c>
    </row>
    <row r="134" spans="1:8" ht="21.75" customHeight="1">
      <c r="A134" s="376"/>
      <c r="B134" s="167" t="s">
        <v>967</v>
      </c>
      <c r="C134" s="165" t="s">
        <v>1428</v>
      </c>
      <c r="D134" s="33" t="s">
        <v>968</v>
      </c>
      <c r="E134" s="34">
        <f>SUM('11'!E67)</f>
        <v>690065</v>
      </c>
      <c r="F134" s="34">
        <f>SUM('11'!F67)</f>
        <v>465654.46</v>
      </c>
      <c r="G134" s="34">
        <f>SUM('11'!G67)</f>
        <v>30000</v>
      </c>
      <c r="H134" s="34">
        <f t="shared" si="4"/>
        <v>67.47979683073333</v>
      </c>
    </row>
    <row r="135" spans="1:8" ht="21.75" customHeight="1">
      <c r="A135" s="376"/>
      <c r="B135" s="167" t="s">
        <v>995</v>
      </c>
      <c r="C135" s="165" t="s">
        <v>1428</v>
      </c>
      <c r="D135" s="33" t="s">
        <v>996</v>
      </c>
      <c r="E135" s="34">
        <f>SUM('11'!E96)</f>
        <v>55416</v>
      </c>
      <c r="F135" s="34">
        <f>SUM('11'!F96)</f>
        <v>68706.67</v>
      </c>
      <c r="G135" s="34">
        <f>SUM('11'!G96)</f>
        <v>0</v>
      </c>
      <c r="H135" s="34">
        <f t="shared" si="4"/>
        <v>123.98345243251046</v>
      </c>
    </row>
    <row r="136" spans="1:8" ht="21.75" customHeight="1">
      <c r="A136" s="376"/>
      <c r="B136" s="167" t="s">
        <v>1007</v>
      </c>
      <c r="C136" s="165" t="s">
        <v>1428</v>
      </c>
      <c r="D136" s="33" t="s">
        <v>1008</v>
      </c>
      <c r="E136" s="34">
        <f>SUM('11'!E123)</f>
        <v>64316</v>
      </c>
      <c r="F136" s="34">
        <f>SUM('11'!F123)</f>
        <v>84053.41</v>
      </c>
      <c r="G136" s="34">
        <f>SUM('11'!G123)</f>
        <v>0</v>
      </c>
      <c r="H136" s="34">
        <f t="shared" si="4"/>
        <v>130.68818023508925</v>
      </c>
    </row>
    <row r="137" spans="1:8" ht="21.75" customHeight="1">
      <c r="A137" s="347"/>
      <c r="B137" s="167" t="s">
        <v>1678</v>
      </c>
      <c r="C137" s="165" t="s">
        <v>1428</v>
      </c>
      <c r="D137" s="169" t="s">
        <v>1679</v>
      </c>
      <c r="E137" s="34">
        <f>'11'!E138</f>
        <v>342</v>
      </c>
      <c r="F137" s="34">
        <f>'11'!F138</f>
        <v>340.24</v>
      </c>
      <c r="G137" s="34">
        <f>'11'!G138</f>
        <v>342</v>
      </c>
      <c r="H137" s="34">
        <f t="shared" si="4"/>
        <v>99.48538011695906</v>
      </c>
    </row>
    <row r="138" spans="1:8" ht="21.75" customHeight="1">
      <c r="A138" s="206" t="s">
        <v>1021</v>
      </c>
      <c r="B138" s="207"/>
      <c r="C138" s="208"/>
      <c r="D138" s="209"/>
      <c r="E138" s="26">
        <f>SUM(E139:E140)</f>
        <v>229260</v>
      </c>
      <c r="F138" s="26">
        <f>SUM(F139:F140)</f>
        <v>206686</v>
      </c>
      <c r="G138" s="26">
        <f>SUM(G139:G140)</f>
        <v>209895</v>
      </c>
      <c r="H138" s="26">
        <f t="shared" si="4"/>
        <v>90.15353746837653</v>
      </c>
    </row>
    <row r="139" spans="1:8" ht="21.75" customHeight="1">
      <c r="A139" s="377"/>
      <c r="B139" s="73" t="s">
        <v>1022</v>
      </c>
      <c r="C139" s="165" t="s">
        <v>1428</v>
      </c>
      <c r="D139" s="33" t="s">
        <v>1023</v>
      </c>
      <c r="E139" s="34">
        <f>SUM('12'!E20)</f>
        <v>224060</v>
      </c>
      <c r="F139" s="34">
        <f>SUM('12'!F20)</f>
        <v>204946</v>
      </c>
      <c r="G139" s="34">
        <f>SUM('12'!G20)</f>
        <v>209895</v>
      </c>
      <c r="H139" s="34">
        <f t="shared" si="4"/>
        <v>91.46924930822101</v>
      </c>
    </row>
    <row r="140" spans="1:8" ht="21.75" customHeight="1">
      <c r="A140" s="378"/>
      <c r="B140" s="73" t="s">
        <v>1035</v>
      </c>
      <c r="C140" s="165" t="s">
        <v>1428</v>
      </c>
      <c r="D140" s="33" t="s">
        <v>1036</v>
      </c>
      <c r="E140" s="34">
        <f>SUM('12'!E43)</f>
        <v>5200</v>
      </c>
      <c r="F140" s="34">
        <f>SUM('12'!F43)</f>
        <v>1740</v>
      </c>
      <c r="G140" s="34">
        <f>SUM('12'!G43)</f>
        <v>0</v>
      </c>
      <c r="H140" s="34">
        <f t="shared" si="4"/>
        <v>33.46153846153846</v>
      </c>
    </row>
    <row r="141" spans="1:8" ht="21.75" customHeight="1">
      <c r="A141" s="206" t="s">
        <v>1557</v>
      </c>
      <c r="B141" s="207"/>
      <c r="C141" s="208"/>
      <c r="D141" s="209"/>
      <c r="E141" s="26">
        <f>SUM(E142:E149)</f>
        <v>647209</v>
      </c>
      <c r="F141" s="26">
        <f>SUM(F142:F149)</f>
        <v>699553.58</v>
      </c>
      <c r="G141" s="26">
        <f>SUM(G142:G149)</f>
        <v>662774</v>
      </c>
      <c r="H141" s="26">
        <f t="shared" si="4"/>
        <v>108.08773981820401</v>
      </c>
    </row>
    <row r="142" spans="1:8" ht="21.75" customHeight="1">
      <c r="A142" s="340"/>
      <c r="B142" s="167" t="s">
        <v>1558</v>
      </c>
      <c r="C142" s="165" t="s">
        <v>1428</v>
      </c>
      <c r="D142" s="33" t="s">
        <v>1433</v>
      </c>
      <c r="E142" s="34">
        <f>'13'!E22</f>
        <v>0</v>
      </c>
      <c r="F142" s="34">
        <f>'13'!F22</f>
        <v>0</v>
      </c>
      <c r="G142" s="34">
        <f>'13'!G22</f>
        <v>0</v>
      </c>
      <c r="H142" s="34">
        <f t="shared" si="4"/>
        <v>0</v>
      </c>
    </row>
    <row r="143" spans="1:12" ht="21.75" customHeight="1">
      <c r="A143" s="376"/>
      <c r="B143" s="167" t="s">
        <v>1129</v>
      </c>
      <c r="C143" s="165" t="s">
        <v>1428</v>
      </c>
      <c r="D143" s="33" t="s">
        <v>1130</v>
      </c>
      <c r="E143" s="34">
        <f>'13'!E46</f>
        <v>374968</v>
      </c>
      <c r="F143" s="34">
        <f>'13'!F46</f>
        <v>371173.76</v>
      </c>
      <c r="G143" s="34">
        <f>'13'!G46</f>
        <v>369968</v>
      </c>
      <c r="H143" s="34">
        <f t="shared" si="4"/>
        <v>98.98811631925925</v>
      </c>
      <c r="J143" s="234"/>
      <c r="K143" s="234"/>
      <c r="L143" s="234"/>
    </row>
    <row r="144" spans="1:8" ht="21.75" customHeight="1">
      <c r="A144" s="376"/>
      <c r="B144" s="167" t="s">
        <v>1134</v>
      </c>
      <c r="C144" s="165" t="s">
        <v>1428</v>
      </c>
      <c r="D144" s="33" t="s">
        <v>1048</v>
      </c>
      <c r="E144" s="34">
        <f>'13'!E77</f>
        <v>254259</v>
      </c>
      <c r="F144" s="34">
        <f>'13'!F77</f>
        <v>280989</v>
      </c>
      <c r="G144" s="34">
        <f>'13'!G77</f>
        <v>274357</v>
      </c>
      <c r="H144" s="34">
        <f t="shared" si="4"/>
        <v>110.51290219815229</v>
      </c>
    </row>
    <row r="145" spans="1:8" ht="21.75" customHeight="1">
      <c r="A145" s="376"/>
      <c r="B145" s="167" t="s">
        <v>1140</v>
      </c>
      <c r="C145" s="165" t="s">
        <v>1428</v>
      </c>
      <c r="D145" s="33" t="s">
        <v>1135</v>
      </c>
      <c r="E145" s="34">
        <f>'13'!E97</f>
        <v>9357</v>
      </c>
      <c r="F145" s="34">
        <f>'13'!F97</f>
        <v>34130.94</v>
      </c>
      <c r="G145" s="34">
        <f>'13'!G97</f>
        <v>9824</v>
      </c>
      <c r="H145" s="34">
        <f t="shared" si="4"/>
        <v>364.763706316127</v>
      </c>
    </row>
    <row r="146" spans="1:8" ht="21.75" customHeight="1">
      <c r="A146" s="376"/>
      <c r="B146" s="167" t="s">
        <v>1648</v>
      </c>
      <c r="C146" s="165" t="s">
        <v>1428</v>
      </c>
      <c r="D146" s="33" t="s">
        <v>1141</v>
      </c>
      <c r="E146" s="34">
        <f>'13'!E120</f>
        <v>5920</v>
      </c>
      <c r="F146" s="34">
        <f>'13'!F120</f>
        <v>11473.320000000002</v>
      </c>
      <c r="G146" s="34">
        <f>'13'!G120</f>
        <v>5920</v>
      </c>
      <c r="H146" s="34">
        <f t="shared" si="4"/>
        <v>193.80608108108112</v>
      </c>
    </row>
    <row r="147" spans="1:8" ht="21.75" customHeight="1">
      <c r="A147" s="376"/>
      <c r="B147" s="167" t="s">
        <v>1049</v>
      </c>
      <c r="C147" s="165" t="s">
        <v>1428</v>
      </c>
      <c r="D147" s="33" t="s">
        <v>217</v>
      </c>
      <c r="E147" s="34">
        <f>'13'!E139</f>
        <v>2705</v>
      </c>
      <c r="F147" s="34">
        <f>'13'!F139</f>
        <v>1786.56</v>
      </c>
      <c r="G147" s="34">
        <f>'13'!G139</f>
        <v>2705</v>
      </c>
      <c r="H147" s="34">
        <f t="shared" si="4"/>
        <v>66.04658040665434</v>
      </c>
    </row>
    <row r="148" spans="1:8" ht="21.75" customHeight="1">
      <c r="A148" s="376"/>
      <c r="B148" s="167" t="s">
        <v>1050</v>
      </c>
      <c r="C148" s="165" t="s">
        <v>1428</v>
      </c>
      <c r="D148" s="33" t="s">
        <v>1052</v>
      </c>
      <c r="E148" s="34">
        <f>'13'!E149</f>
        <v>0</v>
      </c>
      <c r="F148" s="34">
        <f>'13'!F149</f>
        <v>0</v>
      </c>
      <c r="G148" s="34">
        <f>'13'!G149</f>
        <v>0</v>
      </c>
      <c r="H148" s="34">
        <f t="shared" si="4"/>
        <v>0</v>
      </c>
    </row>
    <row r="149" spans="1:8" ht="21.75" customHeight="1">
      <c r="A149" s="347"/>
      <c r="B149" s="167" t="s">
        <v>329</v>
      </c>
      <c r="C149" s="165" t="s">
        <v>1428</v>
      </c>
      <c r="D149" s="169" t="s">
        <v>1051</v>
      </c>
      <c r="E149" s="34">
        <f>'13'!E159</f>
        <v>0</v>
      </c>
      <c r="F149" s="34">
        <f>'13'!F159</f>
        <v>0</v>
      </c>
      <c r="G149" s="34">
        <f>'13'!G159</f>
        <v>0</v>
      </c>
      <c r="H149" s="34">
        <f t="shared" si="4"/>
        <v>0</v>
      </c>
    </row>
    <row r="150" spans="1:8" ht="21.75" customHeight="1">
      <c r="A150" s="206" t="s">
        <v>909</v>
      </c>
      <c r="B150" s="207"/>
      <c r="C150" s="208"/>
      <c r="D150" s="209"/>
      <c r="E150" s="26">
        <f>SUM(E151:E152)</f>
        <v>614758</v>
      </c>
      <c r="F150" s="26">
        <f>SUM(F151:F152)</f>
        <v>548959.58</v>
      </c>
      <c r="G150" s="26">
        <f>SUM(G151:G152)</f>
        <v>661098</v>
      </c>
      <c r="H150" s="26">
        <f t="shared" si="4"/>
        <v>89.29685827593947</v>
      </c>
    </row>
    <row r="151" spans="1:8" ht="21.75" customHeight="1">
      <c r="A151" s="364"/>
      <c r="B151" s="167" t="s">
        <v>910</v>
      </c>
      <c r="C151" s="165" t="s">
        <v>1428</v>
      </c>
      <c r="D151" s="33" t="s">
        <v>911</v>
      </c>
      <c r="E151" s="34">
        <f>SUM('14'!E51)</f>
        <v>612158</v>
      </c>
      <c r="F151" s="34">
        <f>SUM('14'!F51)</f>
        <v>546126.82</v>
      </c>
      <c r="G151" s="34">
        <f>SUM('14'!G51)</f>
        <v>658498</v>
      </c>
      <c r="H151" s="34">
        <f t="shared" si="4"/>
        <v>89.2133762852074</v>
      </c>
    </row>
    <row r="152" spans="1:8" ht="21.75" customHeight="1">
      <c r="A152" s="368"/>
      <c r="B152" s="167" t="s">
        <v>923</v>
      </c>
      <c r="C152" s="165" t="s">
        <v>1428</v>
      </c>
      <c r="D152" s="33" t="s">
        <v>924</v>
      </c>
      <c r="E152" s="34">
        <f>SUM('14'!E67)</f>
        <v>2600</v>
      </c>
      <c r="F152" s="34">
        <f>SUM('14'!F67)</f>
        <v>2832.76</v>
      </c>
      <c r="G152" s="34">
        <f>SUM('14'!G67)</f>
        <v>2600</v>
      </c>
      <c r="H152" s="34">
        <f aca="true" t="shared" si="5" ref="H152:H159">IF(E152=0,,F152/E152*100)</f>
        <v>108.9523076923077</v>
      </c>
    </row>
    <row r="153" spans="1:8" ht="21.75" customHeight="1">
      <c r="A153" s="206" t="s">
        <v>806</v>
      </c>
      <c r="B153" s="207"/>
      <c r="C153" s="208"/>
      <c r="D153" s="209"/>
      <c r="E153" s="26">
        <f>SUM(E154:E156)</f>
        <v>63892</v>
      </c>
      <c r="F153" s="26">
        <f>SUM(F154:F156)</f>
        <v>53257.47000000001</v>
      </c>
      <c r="G153" s="26">
        <f>SUM(G154:G156)</f>
        <v>65309</v>
      </c>
      <c r="H153" s="26">
        <f t="shared" si="5"/>
        <v>83.35545921242097</v>
      </c>
    </row>
    <row r="154" spans="1:8" ht="21.75" customHeight="1">
      <c r="A154" s="340"/>
      <c r="B154" s="167" t="s">
        <v>807</v>
      </c>
      <c r="C154" s="165" t="s">
        <v>1428</v>
      </c>
      <c r="D154" s="33" t="s">
        <v>808</v>
      </c>
      <c r="E154" s="34">
        <f>'15'!E18</f>
        <v>41300</v>
      </c>
      <c r="F154" s="34">
        <f>'15'!F18</f>
        <v>34380.22</v>
      </c>
      <c r="G154" s="34">
        <f>'15'!G18</f>
        <v>41300</v>
      </c>
      <c r="H154" s="34">
        <f t="shared" si="5"/>
        <v>83.24508474576271</v>
      </c>
    </row>
    <row r="155" spans="1:8" ht="21.75" customHeight="1">
      <c r="A155" s="372"/>
      <c r="B155" s="167" t="s">
        <v>1497</v>
      </c>
      <c r="C155" s="165" t="s">
        <v>1428</v>
      </c>
      <c r="D155" s="169" t="s">
        <v>1499</v>
      </c>
      <c r="E155" s="34">
        <f>'15'!E41</f>
        <v>21692</v>
      </c>
      <c r="F155" s="34">
        <f>'15'!F41</f>
        <v>17532.63</v>
      </c>
      <c r="G155" s="34">
        <f>'15'!G41</f>
        <v>23109</v>
      </c>
      <c r="H155" s="34">
        <f t="shared" si="5"/>
        <v>80.82532730960723</v>
      </c>
    </row>
    <row r="156" spans="1:8" ht="21.75" customHeight="1">
      <c r="A156" s="347"/>
      <c r="B156" s="167" t="s">
        <v>1498</v>
      </c>
      <c r="C156" s="165" t="s">
        <v>1428</v>
      </c>
      <c r="D156" s="169" t="s">
        <v>1500</v>
      </c>
      <c r="E156" s="34">
        <f>'15'!E51</f>
        <v>900</v>
      </c>
      <c r="F156" s="34">
        <f>'15'!F51</f>
        <v>1344.62</v>
      </c>
      <c r="G156" s="34">
        <f>'15'!G51</f>
        <v>900</v>
      </c>
      <c r="H156" s="34">
        <f t="shared" si="5"/>
        <v>149.4022222222222</v>
      </c>
    </row>
    <row r="157" spans="1:8" ht="21.75" customHeight="1">
      <c r="A157" s="206" t="s">
        <v>813</v>
      </c>
      <c r="B157" s="207"/>
      <c r="C157" s="208"/>
      <c r="D157" s="209"/>
      <c r="E157" s="26">
        <f>SUM(E158:E158)</f>
        <v>54875</v>
      </c>
      <c r="F157" s="26">
        <f>SUM(F158:F158)</f>
        <v>29376</v>
      </c>
      <c r="G157" s="26">
        <f>SUM(G158:G158)</f>
        <v>18000</v>
      </c>
      <c r="H157" s="26">
        <f t="shared" si="5"/>
        <v>53.532574031890654</v>
      </c>
    </row>
    <row r="158" spans="1:8" ht="21.75" customHeight="1">
      <c r="A158" s="152"/>
      <c r="B158" s="167" t="s">
        <v>814</v>
      </c>
      <c r="C158" s="165" t="s">
        <v>1428</v>
      </c>
      <c r="D158" s="33" t="s">
        <v>369</v>
      </c>
      <c r="E158" s="34">
        <f>SUM('16'!E35)</f>
        <v>54875</v>
      </c>
      <c r="F158" s="34">
        <f>SUM('16'!F35)</f>
        <v>29376</v>
      </c>
      <c r="G158" s="34">
        <f>SUM('16'!G35)</f>
        <v>18000</v>
      </c>
      <c r="H158" s="34">
        <f t="shared" si="5"/>
        <v>53.532574031890654</v>
      </c>
    </row>
    <row r="159" spans="1:8" ht="21.75" customHeight="1">
      <c r="A159" s="171"/>
      <c r="B159" s="172"/>
      <c r="C159" s="171"/>
      <c r="D159" s="187" t="s">
        <v>1417</v>
      </c>
      <c r="E159" s="188">
        <f>SUM(E157,E153,E150,E141,E138,E132,E128,E113,E110,E106,E102,E96,E88,E86,E83,E76)</f>
        <v>11029493</v>
      </c>
      <c r="F159" s="188">
        <f>SUM(F157,F153,F150,F141,F138,F132,F128,F113,F110,F106,F102,F96,F88,F86,F83,F76)</f>
        <v>9926063.450000001</v>
      </c>
      <c r="G159" s="188">
        <f>SUM(G157,G153,G150,G141,G138,G132,G128,G113,G110,G106,G102,G96,G88,G86,G83,G76)</f>
        <v>9440740</v>
      </c>
      <c r="H159" s="188">
        <f t="shared" si="5"/>
        <v>89.99564576540374</v>
      </c>
    </row>
    <row r="160" spans="1:8" ht="12.75">
      <c r="A160" s="180"/>
      <c r="B160" s="179"/>
      <c r="C160" s="180"/>
      <c r="D160" s="181"/>
      <c r="E160" s="182"/>
      <c r="F160" s="182"/>
      <c r="G160" s="183"/>
      <c r="H160" s="180"/>
    </row>
    <row r="161" spans="1:8" ht="12.75">
      <c r="A161" s="37" t="s">
        <v>1422</v>
      </c>
      <c r="B161" s="356" t="s">
        <v>1423</v>
      </c>
      <c r="C161" s="353"/>
      <c r="D161" s="15" t="s">
        <v>1413</v>
      </c>
      <c r="E161" s="86" t="s">
        <v>1284</v>
      </c>
      <c r="F161" s="86" t="s">
        <v>1285</v>
      </c>
      <c r="G161" s="86" t="s">
        <v>1420</v>
      </c>
      <c r="H161" s="86" t="s">
        <v>1417</v>
      </c>
    </row>
    <row r="162" spans="1:8" ht="12.75">
      <c r="A162" s="350" t="s">
        <v>1283</v>
      </c>
      <c r="B162" s="352" t="s">
        <v>930</v>
      </c>
      <c r="C162" s="353"/>
      <c r="D162" s="75" t="s">
        <v>985</v>
      </c>
      <c r="E162" s="217">
        <f>SUM(1!E118)</f>
        <v>169680</v>
      </c>
      <c r="F162" s="217">
        <f>SUM(1!F118)</f>
        <v>0</v>
      </c>
      <c r="G162" s="217">
        <f>SUM(1!G118)</f>
        <v>0</v>
      </c>
      <c r="H162" s="217">
        <f>SUM(E162:G162)</f>
        <v>169680</v>
      </c>
    </row>
    <row r="163" spans="1:8" ht="12.75">
      <c r="A163" s="351"/>
      <c r="B163" s="352"/>
      <c r="C163" s="353"/>
      <c r="D163" s="75" t="s">
        <v>986</v>
      </c>
      <c r="E163" s="217">
        <f>SUM(1!E119)</f>
        <v>230239.39</v>
      </c>
      <c r="F163" s="217">
        <f>SUM(1!F119)</f>
        <v>0</v>
      </c>
      <c r="G163" s="217">
        <f>SUM(1!G119)</f>
        <v>0</v>
      </c>
      <c r="H163" s="217">
        <f>SUM(E163:G163)</f>
        <v>230239.39</v>
      </c>
    </row>
    <row r="164" spans="1:8" ht="12.75">
      <c r="A164" s="351"/>
      <c r="B164" s="352"/>
      <c r="C164" s="353"/>
      <c r="D164" s="75" t="s">
        <v>1292</v>
      </c>
      <c r="E164" s="217">
        <f>IF(E163=0,,E163/E162*100)</f>
        <v>135.69035242809997</v>
      </c>
      <c r="F164" s="217">
        <f>IF(F163=0,,F163/F162*100)</f>
        <v>0</v>
      </c>
      <c r="G164" s="217">
        <f>IF(G163=0,,G163/G162*100)</f>
        <v>0</v>
      </c>
      <c r="H164" s="217">
        <f>IF(H163=0,,H163/H162*100)</f>
        <v>135.69035242809997</v>
      </c>
    </row>
    <row r="165" spans="1:8" ht="12.75">
      <c r="A165" s="350" t="s">
        <v>1312</v>
      </c>
      <c r="B165" s="352" t="s">
        <v>783</v>
      </c>
      <c r="C165" s="353"/>
      <c r="D165" s="75" t="s">
        <v>985</v>
      </c>
      <c r="E165" s="217">
        <f>SUM(2!E43)</f>
        <v>24500</v>
      </c>
      <c r="F165" s="217">
        <f>SUM(2!F43)</f>
        <v>0</v>
      </c>
      <c r="G165" s="217">
        <f>SUM(2!G43)</f>
        <v>0</v>
      </c>
      <c r="H165" s="217">
        <f>SUM(2!H43)</f>
        <v>24500</v>
      </c>
    </row>
    <row r="166" spans="1:8" ht="12.75">
      <c r="A166" s="351"/>
      <c r="B166" s="352"/>
      <c r="C166" s="353"/>
      <c r="D166" s="75" t="s">
        <v>986</v>
      </c>
      <c r="E166" s="217">
        <f>SUM(2!E44)</f>
        <v>20311.04</v>
      </c>
      <c r="F166" s="217">
        <f>SUM(2!F44)</f>
        <v>0</v>
      </c>
      <c r="G166" s="217">
        <f>SUM(2!G44)</f>
        <v>0</v>
      </c>
      <c r="H166" s="217">
        <f>SUM(2!H44)</f>
        <v>20311.04</v>
      </c>
    </row>
    <row r="167" spans="1:8" ht="12.75">
      <c r="A167" s="351"/>
      <c r="B167" s="352"/>
      <c r="C167" s="353"/>
      <c r="D167" s="75" t="s">
        <v>1292</v>
      </c>
      <c r="E167" s="217">
        <f>IF(E165=0,,E166/E165*100)</f>
        <v>82.90220408163266</v>
      </c>
      <c r="F167" s="217">
        <f>IF(F165=0,,F166/F165*100)</f>
        <v>0</v>
      </c>
      <c r="G167" s="217">
        <f>IF(G165=0,,G166/G165*100)</f>
        <v>0</v>
      </c>
      <c r="H167" s="217">
        <f>IF(H165=0,,H166/H165*100)</f>
        <v>82.90220408163266</v>
      </c>
    </row>
    <row r="168" spans="1:8" ht="12.75">
      <c r="A168" s="350" t="s">
        <v>1375</v>
      </c>
      <c r="B168" s="352" t="s">
        <v>1377</v>
      </c>
      <c r="C168" s="353"/>
      <c r="D168" s="75" t="s">
        <v>985</v>
      </c>
      <c r="E168" s="217">
        <f>SUM(3!E53)</f>
        <v>67400</v>
      </c>
      <c r="F168" s="217">
        <f>SUM(3!F53)</f>
        <v>236000</v>
      </c>
      <c r="G168" s="217">
        <f>SUM(3!G53)</f>
        <v>0</v>
      </c>
      <c r="H168" s="217">
        <f>SUM(3!H53)</f>
        <v>303400</v>
      </c>
    </row>
    <row r="169" spans="1:8" ht="12.75">
      <c r="A169" s="351"/>
      <c r="B169" s="352"/>
      <c r="C169" s="353"/>
      <c r="D169" s="75" t="s">
        <v>986</v>
      </c>
      <c r="E169" s="217">
        <f>SUM(3!E54)</f>
        <v>94719.26999999999</v>
      </c>
      <c r="F169" s="217">
        <f>SUM(3!F54)</f>
        <v>208711.61</v>
      </c>
      <c r="G169" s="217">
        <f>SUM(3!G54)</f>
        <v>0</v>
      </c>
      <c r="H169" s="217">
        <f>SUM(3!H54)</f>
        <v>303430.88</v>
      </c>
    </row>
    <row r="170" spans="1:8" ht="12.75">
      <c r="A170" s="351"/>
      <c r="B170" s="352"/>
      <c r="C170" s="353"/>
      <c r="D170" s="75" t="s">
        <v>1292</v>
      </c>
      <c r="E170" s="217">
        <f>IF(E169=0,,E169/E168*100)</f>
        <v>140.53304154302668</v>
      </c>
      <c r="F170" s="217">
        <f>IF(F169=0,,F169/F168*100)</f>
        <v>88.43712288135592</v>
      </c>
      <c r="G170" s="217">
        <f>IF(G169=0,,G169/G168*100)</f>
        <v>0</v>
      </c>
      <c r="H170" s="217">
        <f>IF(H169=0,,H169/H168*100)</f>
        <v>100.01017798286091</v>
      </c>
    </row>
    <row r="171" spans="1:8" ht="12.75">
      <c r="A171" s="350" t="s">
        <v>227</v>
      </c>
      <c r="B171" s="352" t="s">
        <v>784</v>
      </c>
      <c r="C171" s="353"/>
      <c r="D171" s="75" t="s">
        <v>985</v>
      </c>
      <c r="E171" s="217">
        <f>SUM(4!E141)</f>
        <v>122847</v>
      </c>
      <c r="F171" s="217">
        <f>SUM(4!F141)</f>
        <v>0</v>
      </c>
      <c r="G171" s="217">
        <f>SUM(4!G141)</f>
        <v>0</v>
      </c>
      <c r="H171" s="217">
        <f>SUM(4!H141)</f>
        <v>122847</v>
      </c>
    </row>
    <row r="172" spans="1:8" ht="12.75">
      <c r="A172" s="351"/>
      <c r="B172" s="352"/>
      <c r="C172" s="353"/>
      <c r="D172" s="75" t="s">
        <v>986</v>
      </c>
      <c r="E172" s="217">
        <f>SUM(4!E142)</f>
        <v>116344.34000000001</v>
      </c>
      <c r="F172" s="217">
        <f>SUM(4!F142)</f>
        <v>3540.12</v>
      </c>
      <c r="G172" s="217">
        <f>SUM(4!G142)</f>
        <v>0</v>
      </c>
      <c r="H172" s="217">
        <f>SUM(4!H142)</f>
        <v>119884.46</v>
      </c>
    </row>
    <row r="173" spans="1:8" ht="12.75">
      <c r="A173" s="351"/>
      <c r="B173" s="352"/>
      <c r="C173" s="353"/>
      <c r="D173" s="75" t="s">
        <v>1292</v>
      </c>
      <c r="E173" s="217">
        <f>IF(E172=0,,E172/E171*100)</f>
        <v>94.7067002043192</v>
      </c>
      <c r="F173" s="217" t="e">
        <f>IF(F172=0,,F172/F171*100)</f>
        <v>#DIV/0!</v>
      </c>
      <c r="G173" s="217">
        <f>IF(G172=0,,G172/G171*100)</f>
        <v>0</v>
      </c>
      <c r="H173" s="217">
        <f>IF(H172=0,,H172/H171*100)</f>
        <v>97.58843113791953</v>
      </c>
    </row>
    <row r="174" spans="1:8" ht="12.75">
      <c r="A174" s="350" t="s">
        <v>207</v>
      </c>
      <c r="B174" s="352" t="s">
        <v>785</v>
      </c>
      <c r="C174" s="353"/>
      <c r="D174" s="75" t="s">
        <v>985</v>
      </c>
      <c r="E174" s="217">
        <f>SUM(5!E104)</f>
        <v>228362</v>
      </c>
      <c r="F174" s="217">
        <f>SUM(5!F104)</f>
        <v>0</v>
      </c>
      <c r="G174" s="217">
        <f>SUM(5!G104)</f>
        <v>0</v>
      </c>
      <c r="H174" s="217">
        <f>SUM(5!H104)</f>
        <v>228362</v>
      </c>
    </row>
    <row r="175" spans="1:8" ht="12.75">
      <c r="A175" s="351"/>
      <c r="B175" s="352"/>
      <c r="C175" s="353"/>
      <c r="D175" s="75" t="s">
        <v>986</v>
      </c>
      <c r="E175" s="217">
        <f>SUM(5!E105)</f>
        <v>236620.62999999998</v>
      </c>
      <c r="F175" s="217">
        <f>SUM(5!F105)</f>
        <v>32044.379999999997</v>
      </c>
      <c r="G175" s="217">
        <f>SUM(5!G105)</f>
        <v>0</v>
      </c>
      <c r="H175" s="217">
        <f>SUM(5!H105)</f>
        <v>268665.00999999995</v>
      </c>
    </row>
    <row r="176" spans="1:8" ht="12.75">
      <c r="A176" s="351"/>
      <c r="B176" s="352"/>
      <c r="C176" s="353"/>
      <c r="D176" s="75" t="s">
        <v>1292</v>
      </c>
      <c r="E176" s="217">
        <f>IF(E175=0,,E175/E174*100)</f>
        <v>103.61646421033271</v>
      </c>
      <c r="F176" s="217">
        <f>IF(F174=0,,F175/F174*100)</f>
        <v>0</v>
      </c>
      <c r="G176" s="217">
        <f>IF(G175=0,,G175/G174*100)</f>
        <v>0</v>
      </c>
      <c r="H176" s="217">
        <f>IF(H175=0,,H175/H174*100)</f>
        <v>117.64873753076255</v>
      </c>
    </row>
    <row r="177" spans="1:8" ht="12.75">
      <c r="A177" s="350" t="s">
        <v>1760</v>
      </c>
      <c r="B177" s="352" t="s">
        <v>786</v>
      </c>
      <c r="C177" s="353"/>
      <c r="D177" s="75" t="s">
        <v>985</v>
      </c>
      <c r="E177" s="217">
        <f>SUM(6!E71)</f>
        <v>339950</v>
      </c>
      <c r="F177" s="217">
        <f>SUM(6!F71)</f>
        <v>170000</v>
      </c>
      <c r="G177" s="217">
        <f>SUM(6!G71)</f>
        <v>0</v>
      </c>
      <c r="H177" s="217">
        <f>SUM(6!H71)</f>
        <v>509950</v>
      </c>
    </row>
    <row r="178" spans="1:8" ht="12.75">
      <c r="A178" s="351"/>
      <c r="B178" s="352"/>
      <c r="C178" s="353"/>
      <c r="D178" s="75" t="s">
        <v>986</v>
      </c>
      <c r="E178" s="217">
        <f>SUM(6!E72)</f>
        <v>412768.23000000004</v>
      </c>
      <c r="F178" s="217">
        <f>SUM(6!F72)</f>
        <v>560</v>
      </c>
      <c r="G178" s="217">
        <f>SUM(6!G72)</f>
        <v>0</v>
      </c>
      <c r="H178" s="217">
        <f>SUM(6!H72)</f>
        <v>413328.23000000004</v>
      </c>
    </row>
    <row r="179" spans="1:8" ht="12.75">
      <c r="A179" s="351"/>
      <c r="B179" s="352"/>
      <c r="C179" s="353"/>
      <c r="D179" s="75" t="s">
        <v>1292</v>
      </c>
      <c r="E179" s="217">
        <f>IF(E178=0,,E178/E177*100)</f>
        <v>121.42027651125167</v>
      </c>
      <c r="F179" s="217">
        <f>IF(F178=0,,F178/F177*100)</f>
        <v>0.32941176470588235</v>
      </c>
      <c r="G179" s="217">
        <f>IF(G178=0,,G178/G177*100)</f>
        <v>0</v>
      </c>
      <c r="H179" s="217">
        <f>IF(H178=0,,H178/H177*100)</f>
        <v>81.052697323267</v>
      </c>
    </row>
    <row r="180" spans="1:8" ht="12.75">
      <c r="A180" s="350" t="s">
        <v>1466</v>
      </c>
      <c r="B180" s="352" t="s">
        <v>787</v>
      </c>
      <c r="C180" s="353"/>
      <c r="D180" s="75" t="s">
        <v>985</v>
      </c>
      <c r="E180" s="217">
        <f>SUM(7!E76)</f>
        <v>188550</v>
      </c>
      <c r="F180" s="217">
        <f>SUM(7!F76)</f>
        <v>25000</v>
      </c>
      <c r="G180" s="217">
        <f>SUM(7!G76)</f>
        <v>0</v>
      </c>
      <c r="H180" s="217">
        <f>SUM(7!H76)</f>
        <v>213550</v>
      </c>
    </row>
    <row r="181" spans="1:8" ht="12.75">
      <c r="A181" s="351"/>
      <c r="B181" s="352"/>
      <c r="C181" s="353"/>
      <c r="D181" s="75" t="s">
        <v>986</v>
      </c>
      <c r="E181" s="217">
        <f>SUM(7!E77)</f>
        <v>183949.93</v>
      </c>
      <c r="F181" s="217">
        <f>SUM(7!F77)</f>
        <v>0</v>
      </c>
      <c r="G181" s="217">
        <f>SUM(7!G77)</f>
        <v>0</v>
      </c>
      <c r="H181" s="217">
        <f>SUM(7!H77)</f>
        <v>183949.93</v>
      </c>
    </row>
    <row r="182" spans="1:8" ht="12.75">
      <c r="A182" s="351"/>
      <c r="B182" s="352"/>
      <c r="C182" s="353"/>
      <c r="D182" s="75" t="s">
        <v>1292</v>
      </c>
      <c r="E182" s="217">
        <f>IF(E181=0,,E181/E180*100)</f>
        <v>97.56029169981437</v>
      </c>
      <c r="F182" s="217">
        <f>IF(F180=0,,F181/F180*100)</f>
        <v>0</v>
      </c>
      <c r="G182" s="217">
        <f>IF(G181=0,,G181/G180*100)</f>
        <v>0</v>
      </c>
      <c r="H182" s="217">
        <f>IF(H181=0,,H181/H180*100)</f>
        <v>86.13904472020604</v>
      </c>
    </row>
    <row r="183" spans="1:8" ht="12.75">
      <c r="A183" s="350" t="s">
        <v>1485</v>
      </c>
      <c r="B183" s="352" t="s">
        <v>788</v>
      </c>
      <c r="C183" s="353"/>
      <c r="D183" s="75" t="s">
        <v>985</v>
      </c>
      <c r="E183" s="217">
        <f>SUM(8!E44)</f>
        <v>0</v>
      </c>
      <c r="F183" s="217">
        <f>SUM(8!F44)</f>
        <v>0</v>
      </c>
      <c r="G183" s="217">
        <f>SUM(8!G44)</f>
        <v>0</v>
      </c>
      <c r="H183" s="217">
        <f>SUM(8!H44)</f>
        <v>0</v>
      </c>
    </row>
    <row r="184" spans="1:8" ht="12.75">
      <c r="A184" s="351"/>
      <c r="B184" s="352"/>
      <c r="C184" s="353"/>
      <c r="D184" s="75" t="s">
        <v>986</v>
      </c>
      <c r="E184" s="217">
        <f>SUM(8!E45)</f>
        <v>0</v>
      </c>
      <c r="F184" s="217">
        <f>SUM(8!F45)</f>
        <v>1800</v>
      </c>
      <c r="G184" s="217">
        <f>SUM(8!G45)</f>
        <v>0</v>
      </c>
      <c r="H184" s="217">
        <f>SUM(8!H45)</f>
        <v>1800</v>
      </c>
    </row>
    <row r="185" spans="1:8" ht="12.75">
      <c r="A185" s="351"/>
      <c r="B185" s="352"/>
      <c r="C185" s="353"/>
      <c r="D185" s="75" t="s">
        <v>1292</v>
      </c>
      <c r="E185" s="217">
        <f>IF(E184=0,,E184/E183*100)</f>
        <v>0</v>
      </c>
      <c r="F185" s="217" t="e">
        <f>IF(F184=0,,F184/F183*100)</f>
        <v>#DIV/0!</v>
      </c>
      <c r="G185" s="217">
        <f>IF(G184=0,,G184/G183*100)</f>
        <v>0</v>
      </c>
      <c r="H185" s="217" t="e">
        <f>IF(H184=0,,H184/H183*100)</f>
        <v>#DIV/0!</v>
      </c>
    </row>
    <row r="186" spans="1:8" ht="12.75">
      <c r="A186" s="350" t="s">
        <v>1332</v>
      </c>
      <c r="B186" s="352" t="s">
        <v>789</v>
      </c>
      <c r="C186" s="353"/>
      <c r="D186" s="75" t="s">
        <v>985</v>
      </c>
      <c r="E186" s="217">
        <f>SUM(9!E405)</f>
        <v>5293013</v>
      </c>
      <c r="F186" s="217">
        <f>SUM(9!F405)</f>
        <v>502228</v>
      </c>
      <c r="G186" s="217">
        <f>SUM(9!G405)</f>
        <v>0</v>
      </c>
      <c r="H186" s="217">
        <f>SUM(9!H405)</f>
        <v>5795241</v>
      </c>
    </row>
    <row r="187" spans="1:8" ht="12.75">
      <c r="A187" s="351"/>
      <c r="B187" s="352"/>
      <c r="C187" s="353"/>
      <c r="D187" s="75" t="s">
        <v>986</v>
      </c>
      <c r="E187" s="217">
        <f>SUM(9!E406)</f>
        <v>5591013.9</v>
      </c>
      <c r="F187" s="217">
        <f>SUM(9!F406)</f>
        <v>214040.17</v>
      </c>
      <c r="G187" s="217">
        <f>SUM(9!G406)</f>
        <v>0</v>
      </c>
      <c r="H187" s="217">
        <f>SUM(9!H406)</f>
        <v>5805054.07</v>
      </c>
    </row>
    <row r="188" spans="1:8" ht="12.75">
      <c r="A188" s="351"/>
      <c r="B188" s="352"/>
      <c r="C188" s="353"/>
      <c r="D188" s="75" t="s">
        <v>1292</v>
      </c>
      <c r="E188" s="217">
        <f>IF(E187=0,,E187/E186*100)</f>
        <v>105.63008063649193</v>
      </c>
      <c r="F188" s="217">
        <f>IF(F187=0,,F187/F186*100)</f>
        <v>42.61812762331053</v>
      </c>
      <c r="G188" s="217">
        <f>IF(G186=0,,G187/G186*100)</f>
        <v>0</v>
      </c>
      <c r="H188" s="217">
        <f>IF(H187=0,,H187/H186*100)</f>
        <v>100.16932980008941</v>
      </c>
    </row>
    <row r="189" spans="1:8" ht="12.75">
      <c r="A189" s="350" t="s">
        <v>941</v>
      </c>
      <c r="B189" s="352" t="s">
        <v>790</v>
      </c>
      <c r="C189" s="353"/>
      <c r="D189" s="75" t="s">
        <v>985</v>
      </c>
      <c r="E189" s="217">
        <f>SUM('10'!E66)</f>
        <v>97000</v>
      </c>
      <c r="F189" s="217">
        <f>SUM('10'!F66)</f>
        <v>33000</v>
      </c>
      <c r="G189" s="217">
        <f>SUM('10'!G66)</f>
        <v>0</v>
      </c>
      <c r="H189" s="217">
        <f>SUM('10'!H66)</f>
        <v>130000</v>
      </c>
    </row>
    <row r="190" spans="1:8" ht="12.75">
      <c r="A190" s="351"/>
      <c r="B190" s="352"/>
      <c r="C190" s="353"/>
      <c r="D190" s="75" t="s">
        <v>986</v>
      </c>
      <c r="E190" s="217">
        <f>SUM('10'!E67)</f>
        <v>101208.32</v>
      </c>
      <c r="F190" s="217">
        <f>SUM('10'!F67)</f>
        <v>32683.370000000003</v>
      </c>
      <c r="G190" s="217">
        <f>SUM('10'!G67)</f>
        <v>0</v>
      </c>
      <c r="H190" s="217">
        <f>SUM('10'!H67)</f>
        <v>133891.69</v>
      </c>
    </row>
    <row r="191" spans="1:8" ht="12.75">
      <c r="A191" s="351"/>
      <c r="B191" s="352"/>
      <c r="C191" s="353"/>
      <c r="D191" s="75" t="s">
        <v>1292</v>
      </c>
      <c r="E191" s="217">
        <f>IF(E190=0,,E190/E189*100)</f>
        <v>104.33847422680414</v>
      </c>
      <c r="F191" s="217">
        <f>IF(F190=0,,F190/F189*100)</f>
        <v>99.04051515151517</v>
      </c>
      <c r="G191" s="217">
        <f>IF(G190=0,,G190/G189*100)</f>
        <v>0</v>
      </c>
      <c r="H191" s="217">
        <f>IF(H190=0,,H190/H189*100)</f>
        <v>102.9936076923077</v>
      </c>
    </row>
    <row r="192" spans="1:8" ht="12.75">
      <c r="A192" s="350" t="s">
        <v>962</v>
      </c>
      <c r="B192" s="352" t="s">
        <v>791</v>
      </c>
      <c r="C192" s="353"/>
      <c r="D192" s="75" t="s">
        <v>985</v>
      </c>
      <c r="E192" s="217">
        <f>SUM('11'!E162)</f>
        <v>165342</v>
      </c>
      <c r="F192" s="217">
        <f>SUM('11'!F162)</f>
        <v>1714914</v>
      </c>
      <c r="G192" s="217">
        <f>SUM('11'!G162)</f>
        <v>0</v>
      </c>
      <c r="H192" s="217">
        <f>SUM('11'!H162)</f>
        <v>1880256</v>
      </c>
    </row>
    <row r="193" spans="1:8" ht="12.75">
      <c r="A193" s="351"/>
      <c r="B193" s="352"/>
      <c r="C193" s="353"/>
      <c r="D193" s="75" t="s">
        <v>986</v>
      </c>
      <c r="E193" s="217">
        <f>SUM('11'!E163)</f>
        <v>169846.34</v>
      </c>
      <c r="F193" s="217">
        <f>SUM('11'!F163)</f>
        <v>690395.5800000001</v>
      </c>
      <c r="G193" s="217">
        <f>SUM('11'!G163)</f>
        <v>0</v>
      </c>
      <c r="H193" s="217">
        <f>SUM('11'!H163)</f>
        <v>860241.92</v>
      </c>
    </row>
    <row r="194" spans="1:8" ht="12.75">
      <c r="A194" s="351"/>
      <c r="B194" s="352"/>
      <c r="C194" s="353"/>
      <c r="D194" s="75" t="s">
        <v>1292</v>
      </c>
      <c r="E194" s="217">
        <f>IF(E193=0,,E193/E192*100)</f>
        <v>102.72425638978602</v>
      </c>
      <c r="F194" s="217">
        <f>IF(F193=0,,F193/F192*100)</f>
        <v>40.258320825417485</v>
      </c>
      <c r="G194" s="217">
        <f>IF(G193=0,,G193/G192*100)</f>
        <v>0</v>
      </c>
      <c r="H194" s="217">
        <f>IF(H193=0,,H193/H192*100)</f>
        <v>45.75131896933184</v>
      </c>
    </row>
    <row r="195" spans="1:8" ht="12.75">
      <c r="A195" s="350" t="s">
        <v>1020</v>
      </c>
      <c r="B195" s="352" t="s">
        <v>792</v>
      </c>
      <c r="C195" s="353"/>
      <c r="D195" s="75" t="s">
        <v>985</v>
      </c>
      <c r="E195" s="217">
        <f>SUM('12'!E58)</f>
        <v>224760</v>
      </c>
      <c r="F195" s="217">
        <f>SUM('12'!F58)</f>
        <v>4500</v>
      </c>
      <c r="G195" s="217">
        <f>SUM('12'!G58)</f>
        <v>0</v>
      </c>
      <c r="H195" s="217">
        <f>SUM('12'!H58)</f>
        <v>229260</v>
      </c>
    </row>
    <row r="196" spans="1:8" ht="12.75">
      <c r="A196" s="351"/>
      <c r="B196" s="352"/>
      <c r="C196" s="353"/>
      <c r="D196" s="75" t="s">
        <v>986</v>
      </c>
      <c r="E196" s="217">
        <f>SUM('12'!E59)</f>
        <v>206686</v>
      </c>
      <c r="F196" s="217">
        <f>SUM('12'!F59)</f>
        <v>0</v>
      </c>
      <c r="G196" s="217">
        <f>SUM('12'!G59)</f>
        <v>0</v>
      </c>
      <c r="H196" s="217">
        <f>SUM('12'!H59)</f>
        <v>206686</v>
      </c>
    </row>
    <row r="197" spans="1:8" ht="12.75">
      <c r="A197" s="351"/>
      <c r="B197" s="352"/>
      <c r="C197" s="353"/>
      <c r="D197" s="75" t="s">
        <v>1292</v>
      </c>
      <c r="E197" s="217">
        <f>IF(E196=0,,E196/E195*100)</f>
        <v>91.95853354689446</v>
      </c>
      <c r="F197" s="217">
        <f>IF(F196=0,,F196/F195*100)</f>
        <v>0</v>
      </c>
      <c r="G197" s="217">
        <f>IF(G196=0,,G196/G195*100)</f>
        <v>0</v>
      </c>
      <c r="H197" s="217">
        <f>IF(H196=0,,H196/H195*100)</f>
        <v>90.15353746837653</v>
      </c>
    </row>
    <row r="198" spans="1:8" ht="12.75">
      <c r="A198" s="350" t="s">
        <v>1044</v>
      </c>
      <c r="B198" s="352" t="s">
        <v>793</v>
      </c>
      <c r="C198" s="353"/>
      <c r="D198" s="75" t="s">
        <v>985</v>
      </c>
      <c r="E198" s="217">
        <f>SUM('13'!E192)</f>
        <v>642209</v>
      </c>
      <c r="F198" s="217">
        <f>SUM('13'!F192)</f>
        <v>5000</v>
      </c>
      <c r="G198" s="217">
        <f>SUM('13'!G192)</f>
        <v>0</v>
      </c>
      <c r="H198" s="217">
        <f>SUM('13'!H192)</f>
        <v>647209</v>
      </c>
    </row>
    <row r="199" spans="1:8" ht="12.75">
      <c r="A199" s="351"/>
      <c r="B199" s="352"/>
      <c r="C199" s="353"/>
      <c r="D199" s="75" t="s">
        <v>986</v>
      </c>
      <c r="E199" s="217">
        <f>SUM('13'!E193)</f>
        <v>699553.58</v>
      </c>
      <c r="F199" s="217">
        <f>SUM('13'!F193)</f>
        <v>0</v>
      </c>
      <c r="G199" s="217">
        <f>SUM('13'!G193)</f>
        <v>0</v>
      </c>
      <c r="H199" s="217">
        <f>SUM('13'!H193)</f>
        <v>699553.58</v>
      </c>
    </row>
    <row r="200" spans="1:8" ht="12.75">
      <c r="A200" s="351"/>
      <c r="B200" s="352"/>
      <c r="C200" s="353"/>
      <c r="D200" s="75" t="s">
        <v>1292</v>
      </c>
      <c r="E200" s="217">
        <f>IF(E199=0,,E199/E198*100)</f>
        <v>108.92927068913703</v>
      </c>
      <c r="F200" s="217">
        <f>IF(F198=0,,F199/F198*100)</f>
        <v>0</v>
      </c>
      <c r="G200" s="217">
        <f>IF(G199=0,,G199/G198*100)</f>
        <v>0</v>
      </c>
      <c r="H200" s="217">
        <f>IF(H199=0,,H199/H198*100)</f>
        <v>108.08773981820401</v>
      </c>
    </row>
    <row r="201" spans="1:8" ht="12.75">
      <c r="A201" s="350" t="s">
        <v>908</v>
      </c>
      <c r="B201" s="352" t="s">
        <v>794</v>
      </c>
      <c r="C201" s="353"/>
      <c r="D201" s="75" t="s">
        <v>985</v>
      </c>
      <c r="E201" s="217">
        <f>SUM('14'!E82)</f>
        <v>614758</v>
      </c>
      <c r="F201" s="217">
        <f>SUM('14'!F82)</f>
        <v>0</v>
      </c>
      <c r="G201" s="217">
        <f>SUM('14'!G82)</f>
        <v>0</v>
      </c>
      <c r="H201" s="217">
        <f>SUM('14'!H82)</f>
        <v>614758</v>
      </c>
    </row>
    <row r="202" spans="1:8" ht="12.75">
      <c r="A202" s="351"/>
      <c r="B202" s="352"/>
      <c r="C202" s="353"/>
      <c r="D202" s="75" t="s">
        <v>986</v>
      </c>
      <c r="E202" s="217">
        <f>SUM('14'!E83)</f>
        <v>548959.58</v>
      </c>
      <c r="F202" s="217">
        <f>SUM('14'!F83)</f>
        <v>0</v>
      </c>
      <c r="G202" s="217">
        <f>SUM('14'!G83)</f>
        <v>0</v>
      </c>
      <c r="H202" s="217">
        <f>SUM('14'!H83)</f>
        <v>548959.58</v>
      </c>
    </row>
    <row r="203" spans="1:8" ht="12.75">
      <c r="A203" s="351"/>
      <c r="B203" s="352"/>
      <c r="C203" s="353"/>
      <c r="D203" s="75" t="s">
        <v>1292</v>
      </c>
      <c r="E203" s="217">
        <f>IF(E202=0,,E202/E201*100)</f>
        <v>89.29685827593947</v>
      </c>
      <c r="F203" s="217">
        <f>IF(F202=0,,F202/F201*100)</f>
        <v>0</v>
      </c>
      <c r="G203" s="217">
        <f>IF(G201=0,,G202/G201*100)</f>
        <v>0</v>
      </c>
      <c r="H203" s="217">
        <f>IF(H202=0,,H202/H201*100)</f>
        <v>89.29685827593947</v>
      </c>
    </row>
    <row r="204" spans="1:8" ht="12.75">
      <c r="A204" s="350" t="s">
        <v>805</v>
      </c>
      <c r="B204" s="352" t="s">
        <v>795</v>
      </c>
      <c r="C204" s="353"/>
      <c r="D204" s="75" t="s">
        <v>985</v>
      </c>
      <c r="E204" s="217">
        <f>SUM('15'!E69)</f>
        <v>52592</v>
      </c>
      <c r="F204" s="217">
        <f>SUM('15'!F69)</f>
        <v>0</v>
      </c>
      <c r="G204" s="217">
        <f>SUM('15'!G69)</f>
        <v>11300</v>
      </c>
      <c r="H204" s="217">
        <f>SUM('15'!H69)</f>
        <v>63892</v>
      </c>
    </row>
    <row r="205" spans="1:8" ht="12.75">
      <c r="A205" s="351"/>
      <c r="B205" s="352"/>
      <c r="C205" s="353"/>
      <c r="D205" s="75" t="s">
        <v>986</v>
      </c>
      <c r="E205" s="217">
        <f>SUM('15'!E70)</f>
        <v>41331.590000000004</v>
      </c>
      <c r="F205" s="217">
        <f>SUM('15'!F70)</f>
        <v>0</v>
      </c>
      <c r="G205" s="217">
        <f>SUM('15'!G70)</f>
        <v>11925.88</v>
      </c>
      <c r="H205" s="217">
        <f>SUM('15'!H70)</f>
        <v>53257.47</v>
      </c>
    </row>
    <row r="206" spans="1:8" ht="12.75">
      <c r="A206" s="351"/>
      <c r="B206" s="352"/>
      <c r="C206" s="353"/>
      <c r="D206" s="75" t="s">
        <v>1292</v>
      </c>
      <c r="E206" s="217">
        <f>IF(E205=0,,E205/E204*100)</f>
        <v>78.58912001825374</v>
      </c>
      <c r="F206" s="217">
        <f>IF(F204=0,,F205/F204*100)</f>
        <v>0</v>
      </c>
      <c r="G206" s="217">
        <f>IF(G205=0,,G205/G204*100)</f>
        <v>105.5387610619469</v>
      </c>
      <c r="H206" s="217">
        <f>IF(H205=0,,H205/H204*100)</f>
        <v>83.35545921242095</v>
      </c>
    </row>
    <row r="207" spans="1:8" ht="12.75">
      <c r="A207" s="350" t="s">
        <v>812</v>
      </c>
      <c r="B207" s="352" t="s">
        <v>796</v>
      </c>
      <c r="C207" s="353"/>
      <c r="D207" s="75" t="s">
        <v>985</v>
      </c>
      <c r="E207" s="217">
        <f>SUM('16'!E47)</f>
        <v>44875</v>
      </c>
      <c r="F207" s="217">
        <f>SUM('16'!F47)</f>
        <v>10000</v>
      </c>
      <c r="G207" s="217">
        <f>SUM('16'!G47)</f>
        <v>0</v>
      </c>
      <c r="H207" s="217">
        <f>SUM('16'!H47)</f>
        <v>54875</v>
      </c>
    </row>
    <row r="208" spans="1:8" ht="12.75">
      <c r="A208" s="351"/>
      <c r="B208" s="352"/>
      <c r="C208" s="353"/>
      <c r="D208" s="75" t="s">
        <v>986</v>
      </c>
      <c r="E208" s="217">
        <f>SUM('16'!E48)</f>
        <v>29374</v>
      </c>
      <c r="F208" s="217">
        <f>SUM('16'!F48)</f>
        <v>2</v>
      </c>
      <c r="G208" s="217">
        <f>SUM('16'!G48)</f>
        <v>0</v>
      </c>
      <c r="H208" s="217">
        <f>SUM('16'!H48)</f>
        <v>29376</v>
      </c>
    </row>
    <row r="209" spans="1:8" ht="12.75">
      <c r="A209" s="351"/>
      <c r="B209" s="352"/>
      <c r="C209" s="353"/>
      <c r="D209" s="75" t="s">
        <v>1292</v>
      </c>
      <c r="E209" s="217">
        <f>IF(E207=0,,E208/E207*100)</f>
        <v>65.45738161559889</v>
      </c>
      <c r="F209" s="217">
        <f>IF(F207=0,,F208/F207*100)</f>
        <v>0.02</v>
      </c>
      <c r="G209" s="217">
        <f>IF(G207=0,,G208/G207*100)</f>
        <v>0</v>
      </c>
      <c r="H209" s="217">
        <f>IF(H207=0,,H208/H207*100)</f>
        <v>53.532574031890654</v>
      </c>
    </row>
    <row r="210" spans="1:8" ht="12.75">
      <c r="A210" s="355"/>
      <c r="B210" s="354" t="s">
        <v>1417</v>
      </c>
      <c r="C210" s="353"/>
      <c r="D210" s="48" t="s">
        <v>985</v>
      </c>
      <c r="E210" s="113">
        <f>SUM(E207,E204,E201,E198,E195,E192,E189,E186,E183,E180,E177,E174,E171,E168,E165,E162)</f>
        <v>8275838</v>
      </c>
      <c r="F210" s="113">
        <f aca="true" t="shared" si="6" ref="F210:H211">SUM(F207,F204,F201,F198,F195,F192,F189,F186,F183,F180,F177,F174,F171,F168,F165,F162)</f>
        <v>2700642</v>
      </c>
      <c r="G210" s="113">
        <f t="shared" si="6"/>
        <v>11300</v>
      </c>
      <c r="H210" s="113">
        <f t="shared" si="6"/>
        <v>10987780</v>
      </c>
    </row>
    <row r="211" spans="1:8" ht="12.75">
      <c r="A211" s="351"/>
      <c r="B211" s="354"/>
      <c r="C211" s="353"/>
      <c r="D211" s="48" t="s">
        <v>986</v>
      </c>
      <c r="E211" s="113">
        <f>SUM(E208,E205,E202,E199,E196,E193,E190,E187,E184,E181,E178,E175,E172,E169,E166,E163)</f>
        <v>8682926.14</v>
      </c>
      <c r="F211" s="113">
        <f t="shared" si="6"/>
        <v>1183777.23</v>
      </c>
      <c r="G211" s="113">
        <f t="shared" si="6"/>
        <v>11925.88</v>
      </c>
      <c r="H211" s="113">
        <f t="shared" si="6"/>
        <v>9878629.250000002</v>
      </c>
    </row>
    <row r="212" spans="1:8" ht="12.75">
      <c r="A212" s="351"/>
      <c r="B212" s="354"/>
      <c r="C212" s="353"/>
      <c r="D212" s="48" t="s">
        <v>1292</v>
      </c>
      <c r="E212" s="113">
        <f>IF(E211=0,,E211/E210*100)</f>
        <v>104.9189959977467</v>
      </c>
      <c r="F212" s="113">
        <f>IF(F211=0,,F211/F210*100)</f>
        <v>43.83317855532129</v>
      </c>
      <c r="G212" s="113">
        <f>IF(G211=0,,G211/G210*100)</f>
        <v>105.5387610619469</v>
      </c>
      <c r="H212" s="113">
        <f>IF(H211=0,,H211/H210*100)</f>
        <v>89.90559740002077</v>
      </c>
    </row>
  </sheetData>
  <sheetProtection/>
  <mergeCells count="58">
    <mergeCell ref="A129:A131"/>
    <mergeCell ref="A154:A156"/>
    <mergeCell ref="A114:A127"/>
    <mergeCell ref="A133:A137"/>
    <mergeCell ref="A142:A149"/>
    <mergeCell ref="A151:A152"/>
    <mergeCell ref="A139:A140"/>
    <mergeCell ref="A84:A85"/>
    <mergeCell ref="A89:A95"/>
    <mergeCell ref="A97:A101"/>
    <mergeCell ref="A103:A105"/>
    <mergeCell ref="A107:A109"/>
    <mergeCell ref="A111:A112"/>
    <mergeCell ref="A21:H21"/>
    <mergeCell ref="A24:A34"/>
    <mergeCell ref="A36:A37"/>
    <mergeCell ref="A46:H46"/>
    <mergeCell ref="A56:H56"/>
    <mergeCell ref="A77:A82"/>
    <mergeCell ref="A5:G5"/>
    <mergeCell ref="B192:C194"/>
    <mergeCell ref="B195:C197"/>
    <mergeCell ref="B198:C200"/>
    <mergeCell ref="B174:C176"/>
    <mergeCell ref="B177:C179"/>
    <mergeCell ref="B171:C173"/>
    <mergeCell ref="A13:C15"/>
    <mergeCell ref="A17:C17"/>
    <mergeCell ref="B186:C188"/>
    <mergeCell ref="B210:C212"/>
    <mergeCell ref="A210:A212"/>
    <mergeCell ref="B161:C161"/>
    <mergeCell ref="B162:C164"/>
    <mergeCell ref="B165:C167"/>
    <mergeCell ref="B168:C170"/>
    <mergeCell ref="B201:C203"/>
    <mergeCell ref="B189:C191"/>
    <mergeCell ref="B180:C182"/>
    <mergeCell ref="B183:C185"/>
    <mergeCell ref="A168:A170"/>
    <mergeCell ref="A171:A173"/>
    <mergeCell ref="B204:C206"/>
    <mergeCell ref="B207:C209"/>
    <mergeCell ref="A207:A209"/>
    <mergeCell ref="A186:A188"/>
    <mergeCell ref="A189:A191"/>
    <mergeCell ref="A192:A194"/>
    <mergeCell ref="A195:A197"/>
    <mergeCell ref="A8:C11"/>
    <mergeCell ref="A198:A200"/>
    <mergeCell ref="A201:A203"/>
    <mergeCell ref="A204:A206"/>
    <mergeCell ref="A174:A176"/>
    <mergeCell ref="A177:A179"/>
    <mergeCell ref="A180:A182"/>
    <mergeCell ref="A183:A185"/>
    <mergeCell ref="A162:A164"/>
    <mergeCell ref="A165:A167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4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3" width="9.140625" style="16" customWidth="1"/>
    <col min="4" max="4" width="17.57421875" style="16" customWidth="1"/>
    <col min="5" max="7" width="9.140625" style="16" customWidth="1"/>
    <col min="8" max="8" width="9.00390625" style="16" customWidth="1"/>
    <col min="9" max="9" width="5.00390625" style="1" customWidth="1"/>
    <col min="10" max="17" width="9.140625" style="1" customWidth="1"/>
  </cols>
  <sheetData>
    <row r="1" spans="5:7" ht="12.75">
      <c r="E1" s="281"/>
      <c r="F1" s="282"/>
      <c r="G1" s="281"/>
    </row>
    <row r="2" spans="1:8" ht="12.75">
      <c r="A2" s="219" t="s">
        <v>798</v>
      </c>
      <c r="B2" s="174"/>
      <c r="C2" s="175"/>
      <c r="D2" s="176"/>
      <c r="E2" s="177"/>
      <c r="F2" s="177"/>
      <c r="G2" s="178"/>
      <c r="H2" s="175"/>
    </row>
    <row r="3" spans="1:8" ht="12.75">
      <c r="A3" s="145" t="s">
        <v>987</v>
      </c>
      <c r="B3" s="179"/>
      <c r="C3" s="180"/>
      <c r="D3" s="181"/>
      <c r="E3" s="182"/>
      <c r="F3" s="182"/>
      <c r="G3" s="182"/>
      <c r="H3" s="180"/>
    </row>
    <row r="4" spans="5:7" ht="12.75">
      <c r="E4" s="282"/>
      <c r="F4" s="282"/>
      <c r="G4" s="282"/>
    </row>
    <row r="5" spans="1:17" s="81" customFormat="1" ht="22.5" customHeight="1">
      <c r="A5" s="388"/>
      <c r="B5" s="389"/>
      <c r="C5" s="389"/>
      <c r="D5" s="390"/>
      <c r="E5" s="86" t="s">
        <v>1415</v>
      </c>
      <c r="F5" s="86" t="s">
        <v>983</v>
      </c>
      <c r="G5" s="86" t="s">
        <v>984</v>
      </c>
      <c r="H5" s="86" t="s">
        <v>1416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81" customFormat="1" ht="22.5" customHeight="1">
      <c r="A6" s="391" t="s">
        <v>1417</v>
      </c>
      <c r="B6" s="392"/>
      <c r="C6" s="392"/>
      <c r="D6" s="393"/>
      <c r="E6" s="155">
        <f>SUM(E7:E10)</f>
        <v>11183252</v>
      </c>
      <c r="F6" s="155">
        <f>SUM(F7:F10)</f>
        <v>10168552.64</v>
      </c>
      <c r="G6" s="155">
        <f>SUM(G7:G10)</f>
        <v>10266690</v>
      </c>
      <c r="H6" s="155">
        <f>IF(F6=0,,F6/E6*100)</f>
        <v>90.9266163366434</v>
      </c>
      <c r="I6" s="127"/>
      <c r="J6" s="127"/>
      <c r="K6" s="248"/>
      <c r="L6" s="248"/>
      <c r="M6" s="248"/>
      <c r="N6" s="127"/>
      <c r="O6" s="127"/>
      <c r="P6" s="127"/>
      <c r="Q6" s="127"/>
    </row>
    <row r="7" spans="1:17" s="81" customFormat="1" ht="22.5" customHeight="1">
      <c r="A7" s="379" t="s">
        <v>1418</v>
      </c>
      <c r="B7" s="380"/>
      <c r="C7" s="380"/>
      <c r="D7" s="381"/>
      <c r="E7" s="46">
        <f>SUM(E18,E36,E58,E80,E156,E176)</f>
        <v>8436764</v>
      </c>
      <c r="F7" s="46">
        <f>SUM(F18,F36,F58,F80,F156,F176)</f>
        <v>9098057.57</v>
      </c>
      <c r="G7" s="46">
        <f>SUM(G18,G36,G58,G80,G156,G176)</f>
        <v>9125748</v>
      </c>
      <c r="H7" s="46">
        <f>IF(F7=0,,F7/E7*100)</f>
        <v>107.83823714874565</v>
      </c>
      <c r="I7" s="127"/>
      <c r="J7" s="221"/>
      <c r="K7" s="248"/>
      <c r="L7" s="248"/>
      <c r="M7" s="248"/>
      <c r="N7" s="127"/>
      <c r="O7" s="127"/>
      <c r="P7" s="127"/>
      <c r="Q7" s="127"/>
    </row>
    <row r="8" spans="1:17" s="81" customFormat="1" ht="22.5" customHeight="1">
      <c r="A8" s="379" t="s">
        <v>1419</v>
      </c>
      <c r="B8" s="380"/>
      <c r="C8" s="380"/>
      <c r="D8" s="381"/>
      <c r="E8" s="46">
        <f>SUM(E207)</f>
        <v>1432624</v>
      </c>
      <c r="F8" s="46">
        <f>SUM(F207)</f>
        <v>56808.87</v>
      </c>
      <c r="G8" s="46">
        <f>SUM(G207)</f>
        <v>869167</v>
      </c>
      <c r="H8" s="46">
        <f>IF(F8=0,,F8/E8*100)</f>
        <v>3.965371932900747</v>
      </c>
      <c r="I8" s="127"/>
      <c r="J8" s="261"/>
      <c r="K8" s="247"/>
      <c r="L8" s="247"/>
      <c r="M8" s="247"/>
      <c r="N8" s="127"/>
      <c r="O8" s="127"/>
      <c r="P8" s="127"/>
      <c r="Q8" s="127"/>
    </row>
    <row r="9" spans="1:17" s="81" customFormat="1" ht="22.5" customHeight="1">
      <c r="A9" s="379" t="s">
        <v>1420</v>
      </c>
      <c r="B9" s="380"/>
      <c r="C9" s="380"/>
      <c r="D9" s="381"/>
      <c r="E9" s="46">
        <f>SUM(E244)</f>
        <v>1000000</v>
      </c>
      <c r="F9" s="46">
        <f>SUM(F244)</f>
        <v>636838.79</v>
      </c>
      <c r="G9" s="46">
        <f>SUM(G244)</f>
        <v>0</v>
      </c>
      <c r="H9" s="46">
        <f>IF(F9=0,,F9/E9*100)</f>
        <v>63.683879</v>
      </c>
      <c r="I9" s="127"/>
      <c r="J9" s="127"/>
      <c r="K9" s="248"/>
      <c r="L9" s="248"/>
      <c r="M9" s="248"/>
      <c r="N9" s="127"/>
      <c r="O9" s="127"/>
      <c r="P9" s="127"/>
      <c r="Q9" s="127"/>
    </row>
    <row r="10" spans="1:17" s="81" customFormat="1" ht="21.75" customHeight="1">
      <c r="A10" s="379" t="s">
        <v>293</v>
      </c>
      <c r="B10" s="380"/>
      <c r="C10" s="380"/>
      <c r="D10" s="381"/>
      <c r="E10" s="46">
        <v>313864</v>
      </c>
      <c r="F10" s="46">
        <v>376847.41</v>
      </c>
      <c r="G10" s="46">
        <v>271775</v>
      </c>
      <c r="H10" s="46">
        <f>IF(E10=0,,F10/E10*100)</f>
        <v>120.06710231182932</v>
      </c>
      <c r="I10" s="127"/>
      <c r="J10" s="127"/>
      <c r="K10" s="248"/>
      <c r="L10" s="248"/>
      <c r="M10" s="248"/>
      <c r="N10" s="127"/>
      <c r="O10" s="127"/>
      <c r="P10" s="127"/>
      <c r="Q10" s="127"/>
    </row>
    <row r="11" spans="1:17" s="81" customFormat="1" ht="8.25">
      <c r="A11" s="115"/>
      <c r="B11" s="115"/>
      <c r="C11" s="115"/>
      <c r="D11" s="115"/>
      <c r="E11" s="115"/>
      <c r="F11" s="115"/>
      <c r="G11" s="115"/>
      <c r="H11" s="115"/>
      <c r="I11" s="127"/>
      <c r="J11" s="127"/>
      <c r="K11" s="248"/>
      <c r="L11" s="248"/>
      <c r="M11" s="248"/>
      <c r="N11" s="127"/>
      <c r="O11" s="127"/>
      <c r="P11" s="127"/>
      <c r="Q11" s="127"/>
    </row>
    <row r="12" spans="1:17" s="81" customFormat="1" ht="22.5" customHeight="1">
      <c r="A12" s="95" t="s">
        <v>1421</v>
      </c>
      <c r="B12" s="95" t="s">
        <v>1422</v>
      </c>
      <c r="C12" s="95" t="s">
        <v>1423</v>
      </c>
      <c r="D12" s="98" t="s">
        <v>1413</v>
      </c>
      <c r="E12" s="95" t="s">
        <v>1415</v>
      </c>
      <c r="F12" s="95" t="s">
        <v>983</v>
      </c>
      <c r="G12" s="95" t="s">
        <v>984</v>
      </c>
      <c r="H12" s="95" t="s">
        <v>1416</v>
      </c>
      <c r="I12" s="127"/>
      <c r="J12" s="127"/>
      <c r="K12" s="312"/>
      <c r="L12" s="312"/>
      <c r="M12" s="312"/>
      <c r="N12" s="127"/>
      <c r="O12" s="127"/>
      <c r="P12" s="127"/>
      <c r="Q12" s="127"/>
    </row>
    <row r="13" spans="1:17" s="81" customFormat="1" ht="22.5" customHeight="1">
      <c r="A13" s="86" t="s">
        <v>1424</v>
      </c>
      <c r="B13" s="86" t="s">
        <v>1425</v>
      </c>
      <c r="C13" s="86" t="s">
        <v>1426</v>
      </c>
      <c r="D13" s="15" t="s">
        <v>1427</v>
      </c>
      <c r="E13" s="156"/>
      <c r="F13" s="156"/>
      <c r="G13" s="156"/>
      <c r="H13" s="156"/>
      <c r="I13" s="127"/>
      <c r="J13" s="127"/>
      <c r="K13" s="248"/>
      <c r="L13" s="248"/>
      <c r="M13" s="248"/>
      <c r="N13" s="127"/>
      <c r="O13" s="127"/>
      <c r="P13" s="127"/>
      <c r="Q13" s="127"/>
    </row>
    <row r="14" spans="1:17" s="81" customFormat="1" ht="22.5" customHeight="1">
      <c r="A14" s="40"/>
      <c r="B14" s="157">
        <v>40179</v>
      </c>
      <c r="C14" s="40" t="s">
        <v>1428</v>
      </c>
      <c r="D14" s="94" t="s">
        <v>1144</v>
      </c>
      <c r="E14" s="158">
        <f>SUM(E15:E17)</f>
        <v>5935867</v>
      </c>
      <c r="F14" s="158">
        <f>SUM(F15:F17)</f>
        <v>6374941.52</v>
      </c>
      <c r="G14" s="158">
        <f>SUM(G15:G17)</f>
        <v>6628381</v>
      </c>
      <c r="H14" s="158">
        <f>IF(F14=0,,F14/E14*100)</f>
        <v>107.39697368556268</v>
      </c>
      <c r="I14" s="127"/>
      <c r="J14" s="127"/>
      <c r="K14" s="248"/>
      <c r="L14" s="248"/>
      <c r="M14" s="248"/>
      <c r="N14" s="127"/>
      <c r="O14" s="127"/>
      <c r="P14" s="127"/>
      <c r="Q14" s="127"/>
    </row>
    <row r="15" spans="1:17" s="81" customFormat="1" ht="22.5" customHeight="1">
      <c r="A15" s="20">
        <v>111</v>
      </c>
      <c r="B15" s="21" t="s">
        <v>1638</v>
      </c>
      <c r="C15" s="20" t="s">
        <v>1639</v>
      </c>
      <c r="D15" s="22" t="s">
        <v>1350</v>
      </c>
      <c r="E15" s="277">
        <v>5441167</v>
      </c>
      <c r="F15" s="45">
        <v>5867693.84</v>
      </c>
      <c r="G15" s="159">
        <v>6113695</v>
      </c>
      <c r="H15" s="110">
        <f>IF(F15=0,,F15/E15*100)</f>
        <v>107.83888529795172</v>
      </c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s="81" customFormat="1" ht="22.5" customHeight="1">
      <c r="A16" s="20">
        <v>121</v>
      </c>
      <c r="B16" s="21" t="s">
        <v>1640</v>
      </c>
      <c r="C16" s="20" t="s">
        <v>1639</v>
      </c>
      <c r="D16" s="22" t="s">
        <v>414</v>
      </c>
      <c r="E16" s="45">
        <v>494700</v>
      </c>
      <c r="F16" s="45">
        <v>507247.68</v>
      </c>
      <c r="G16" s="159">
        <v>514686</v>
      </c>
      <c r="H16" s="110">
        <f>IF(E16=0,,F16/E16*100)</f>
        <v>102.53642207398424</v>
      </c>
      <c r="I16" s="127"/>
      <c r="J16" s="221"/>
      <c r="K16" s="127"/>
      <c r="L16" s="127"/>
      <c r="M16" s="127"/>
      <c r="N16" s="127"/>
      <c r="O16" s="127"/>
      <c r="P16" s="127"/>
      <c r="Q16" s="127"/>
    </row>
    <row r="17" spans="1:17" s="81" customFormat="1" ht="22.5" customHeight="1">
      <c r="A17" s="20"/>
      <c r="B17" s="21" t="s">
        <v>1057</v>
      </c>
      <c r="C17" s="20" t="s">
        <v>1639</v>
      </c>
      <c r="D17" s="22"/>
      <c r="E17" s="45"/>
      <c r="F17" s="45"/>
      <c r="G17" s="159"/>
      <c r="H17" s="110">
        <f>IF(E17=0,,F17/E17*100)</f>
        <v>0</v>
      </c>
      <c r="I17" s="127"/>
      <c r="J17" s="127"/>
      <c r="K17" s="221"/>
      <c r="L17" s="127"/>
      <c r="M17" s="127"/>
      <c r="N17" s="127"/>
      <c r="O17" s="127"/>
      <c r="P17" s="127"/>
      <c r="Q17" s="127"/>
    </row>
    <row r="18" spans="1:17" s="81" customFormat="1" ht="22.5" customHeight="1">
      <c r="A18" s="104"/>
      <c r="B18" s="104"/>
      <c r="C18" s="104"/>
      <c r="D18" s="48" t="s">
        <v>1417</v>
      </c>
      <c r="E18" s="113">
        <f>SUM(E15:E17)</f>
        <v>5935867</v>
      </c>
      <c r="F18" s="113">
        <f>SUM(F15:F17)</f>
        <v>6374941.52</v>
      </c>
      <c r="G18" s="113">
        <f>SUM(G15:G17)</f>
        <v>6628381</v>
      </c>
      <c r="H18" s="113">
        <f>IF(F18=0,,F18/E18*100)</f>
        <v>107.39697368556268</v>
      </c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s="81" customFormat="1" ht="8.25">
      <c r="A19" s="115"/>
      <c r="B19" s="115"/>
      <c r="C19" s="115"/>
      <c r="D19" s="115"/>
      <c r="E19" s="160"/>
      <c r="F19" s="160"/>
      <c r="G19" s="160"/>
      <c r="H19" s="160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s="81" customFormat="1" ht="8.25">
      <c r="A20" s="382" t="s">
        <v>1692</v>
      </c>
      <c r="B20" s="382"/>
      <c r="C20" s="382"/>
      <c r="D20" s="382"/>
      <c r="E20" s="382"/>
      <c r="F20" s="382"/>
      <c r="G20" s="382"/>
      <c r="H20" s="383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s="81" customFormat="1" ht="18.75" customHeight="1">
      <c r="A21" s="384" t="s">
        <v>7</v>
      </c>
      <c r="B21" s="385"/>
      <c r="C21" s="385"/>
      <c r="D21" s="385"/>
      <c r="E21" s="385"/>
      <c r="F21" s="385"/>
      <c r="G21" s="385"/>
      <c r="H21" s="385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s="81" customFormat="1" ht="22.5" customHeight="1">
      <c r="A22" s="385"/>
      <c r="B22" s="385"/>
      <c r="C22" s="385"/>
      <c r="D22" s="385"/>
      <c r="E22" s="385"/>
      <c r="F22" s="385"/>
      <c r="G22" s="385"/>
      <c r="H22" s="385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s="81" customFormat="1" ht="8.25">
      <c r="A23" s="115"/>
      <c r="B23" s="115"/>
      <c r="C23" s="115"/>
      <c r="D23" s="115"/>
      <c r="E23" s="160"/>
      <c r="F23" s="160"/>
      <c r="G23" s="160"/>
      <c r="H23" s="160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s="81" customFormat="1" ht="22.5" customHeight="1">
      <c r="A24" s="95" t="s">
        <v>1421</v>
      </c>
      <c r="B24" s="97" t="s">
        <v>1422</v>
      </c>
      <c r="C24" s="97" t="s">
        <v>1423</v>
      </c>
      <c r="D24" s="98" t="s">
        <v>1413</v>
      </c>
      <c r="E24" s="95" t="s">
        <v>1415</v>
      </c>
      <c r="F24" s="95" t="s">
        <v>983</v>
      </c>
      <c r="G24" s="95" t="s">
        <v>984</v>
      </c>
      <c r="H24" s="95" t="s">
        <v>1416</v>
      </c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s="81" customFormat="1" ht="22.5" customHeight="1">
      <c r="A25" s="86" t="s">
        <v>1424</v>
      </c>
      <c r="B25" s="86" t="s">
        <v>1425</v>
      </c>
      <c r="C25" s="14" t="s">
        <v>1426</v>
      </c>
      <c r="D25" s="15" t="s">
        <v>1427</v>
      </c>
      <c r="E25" s="39"/>
      <c r="F25" s="39"/>
      <c r="G25" s="39"/>
      <c r="H25" s="39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s="81" customFormat="1" ht="22.5" customHeight="1">
      <c r="A26" s="40"/>
      <c r="B26" s="161">
        <v>40210</v>
      </c>
      <c r="C26" s="42" t="s">
        <v>1428</v>
      </c>
      <c r="D26" s="94" t="s">
        <v>1060</v>
      </c>
      <c r="E26" s="44">
        <f>SUM(E27:E35)</f>
        <v>253550</v>
      </c>
      <c r="F26" s="44">
        <f>SUM(F27:F35)</f>
        <v>223362.58</v>
      </c>
      <c r="G26" s="44">
        <f>SUM(G27:G35)</f>
        <v>259500</v>
      </c>
      <c r="H26" s="44">
        <f>IF(F26=0,,F26/E26*100)</f>
        <v>88.09409583908499</v>
      </c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81" customFormat="1" ht="22.5" customHeight="1">
      <c r="A27" s="28">
        <v>133</v>
      </c>
      <c r="B27" s="29" t="s">
        <v>1061</v>
      </c>
      <c r="C27" s="28" t="s">
        <v>1639</v>
      </c>
      <c r="D27" s="30" t="s">
        <v>1351</v>
      </c>
      <c r="E27" s="277">
        <v>5200</v>
      </c>
      <c r="F27" s="46">
        <v>4967.48</v>
      </c>
      <c r="G27" s="46">
        <v>5200</v>
      </c>
      <c r="H27" s="162">
        <f>IF(F27=0,,F27/E27*100)</f>
        <v>95.52846153846153</v>
      </c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7" s="81" customFormat="1" ht="22.5" customHeight="1">
      <c r="A28" s="28">
        <v>133</v>
      </c>
      <c r="B28" s="29" t="s">
        <v>1062</v>
      </c>
      <c r="C28" s="28" t="s">
        <v>1639</v>
      </c>
      <c r="D28" s="30" t="s">
        <v>531</v>
      </c>
      <c r="E28" s="277">
        <v>350</v>
      </c>
      <c r="F28" s="46">
        <v>312.37</v>
      </c>
      <c r="G28" s="46">
        <v>350</v>
      </c>
      <c r="H28" s="162">
        <f>IF(F28=0,,F28/E28*100)</f>
        <v>89.24857142857144</v>
      </c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7" s="81" customFormat="1" ht="22.5" customHeight="1">
      <c r="A29" s="28">
        <v>133</v>
      </c>
      <c r="B29" s="29" t="s">
        <v>1063</v>
      </c>
      <c r="C29" s="28" t="s">
        <v>1639</v>
      </c>
      <c r="D29" s="30" t="s">
        <v>532</v>
      </c>
      <c r="E29" s="277">
        <v>2000</v>
      </c>
      <c r="F29" s="46">
        <v>1701.54</v>
      </c>
      <c r="G29" s="46">
        <v>2000</v>
      </c>
      <c r="H29" s="162">
        <f aca="true" t="shared" si="0" ref="H29:H34">IF(F29=0,,F29/E29*100)</f>
        <v>85.077</v>
      </c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s="81" customFormat="1" ht="22.5" customHeight="1">
      <c r="A30" s="28">
        <v>133</v>
      </c>
      <c r="B30" s="29" t="s">
        <v>1064</v>
      </c>
      <c r="C30" s="28" t="s">
        <v>1639</v>
      </c>
      <c r="D30" s="30" t="s">
        <v>1352</v>
      </c>
      <c r="E30" s="277">
        <v>6000</v>
      </c>
      <c r="F30" s="46">
        <v>9636.62</v>
      </c>
      <c r="G30" s="46">
        <v>6250</v>
      </c>
      <c r="H30" s="162">
        <f t="shared" si="0"/>
        <v>160.61033333333336</v>
      </c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s="81" customFormat="1" ht="22.5" customHeight="1">
      <c r="A31" s="28">
        <v>133</v>
      </c>
      <c r="B31" s="29" t="s">
        <v>1359</v>
      </c>
      <c r="C31" s="28" t="s">
        <v>1639</v>
      </c>
      <c r="D31" s="30" t="s">
        <v>533</v>
      </c>
      <c r="E31" s="277">
        <v>15000</v>
      </c>
      <c r="F31" s="277">
        <v>12363.55</v>
      </c>
      <c r="G31" s="277">
        <v>15700</v>
      </c>
      <c r="H31" s="162">
        <f>IF(E31=0,,F31/E31*100)</f>
        <v>82.42366666666666</v>
      </c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7" s="81" customFormat="1" ht="22.5" customHeight="1">
      <c r="A32" s="28">
        <v>133</v>
      </c>
      <c r="B32" s="29" t="s">
        <v>1360</v>
      </c>
      <c r="C32" s="28" t="s">
        <v>1639</v>
      </c>
      <c r="D32" s="30" t="s">
        <v>534</v>
      </c>
      <c r="E32" s="277">
        <v>45000</v>
      </c>
      <c r="F32" s="46">
        <v>0</v>
      </c>
      <c r="G32" s="46">
        <v>50000</v>
      </c>
      <c r="H32" s="162">
        <f t="shared" si="0"/>
        <v>0</v>
      </c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s="81" customFormat="1" ht="22.5" customHeight="1">
      <c r="A33" s="28">
        <v>133</v>
      </c>
      <c r="B33" s="29" t="s">
        <v>1361</v>
      </c>
      <c r="C33" s="28" t="s">
        <v>1639</v>
      </c>
      <c r="D33" s="30" t="s">
        <v>535</v>
      </c>
      <c r="E33" s="277">
        <v>95000</v>
      </c>
      <c r="F33" s="46">
        <v>98469.21</v>
      </c>
      <c r="G33" s="46">
        <v>95000</v>
      </c>
      <c r="H33" s="162">
        <f t="shared" si="0"/>
        <v>103.65180000000001</v>
      </c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s="81" customFormat="1" ht="22.5" customHeight="1">
      <c r="A34" s="28">
        <v>133</v>
      </c>
      <c r="B34" s="29" t="s">
        <v>1362</v>
      </c>
      <c r="C34" s="28" t="s">
        <v>1639</v>
      </c>
      <c r="D34" s="30" t="s">
        <v>536</v>
      </c>
      <c r="E34" s="277">
        <v>82000</v>
      </c>
      <c r="F34" s="46">
        <v>92900.78</v>
      </c>
      <c r="G34" s="46">
        <v>82000</v>
      </c>
      <c r="H34" s="162">
        <f t="shared" si="0"/>
        <v>113.29363414634146</v>
      </c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s="81" customFormat="1" ht="22.5" customHeight="1">
      <c r="A35" s="28">
        <v>133</v>
      </c>
      <c r="B35" s="29" t="s">
        <v>1363</v>
      </c>
      <c r="C35" s="28" t="s">
        <v>1639</v>
      </c>
      <c r="D35" s="30" t="s">
        <v>537</v>
      </c>
      <c r="E35" s="278">
        <v>3000</v>
      </c>
      <c r="F35" s="278">
        <v>3011.03</v>
      </c>
      <c r="G35" s="46">
        <v>3000</v>
      </c>
      <c r="H35" s="162">
        <f>IF(E35=0,,F35/E35*100)</f>
        <v>100.36766666666668</v>
      </c>
      <c r="I35" s="127"/>
      <c r="J35" s="127"/>
      <c r="K35" s="127"/>
      <c r="L35" s="127"/>
      <c r="M35" s="127"/>
      <c r="N35" s="127"/>
      <c r="O35" s="127"/>
      <c r="P35" s="127"/>
      <c r="Q35" s="127"/>
    </row>
    <row r="36" spans="1:17" s="81" customFormat="1" ht="22.5" customHeight="1">
      <c r="A36" s="104"/>
      <c r="B36" s="104"/>
      <c r="C36" s="104"/>
      <c r="D36" s="48" t="s">
        <v>1417</v>
      </c>
      <c r="E36" s="50">
        <f>SUM(E27:E35)</f>
        <v>253550</v>
      </c>
      <c r="F36" s="50">
        <f>SUM(F27:F35)</f>
        <v>223362.58</v>
      </c>
      <c r="G36" s="50">
        <f>SUM(G27:G35)</f>
        <v>259500</v>
      </c>
      <c r="H36" s="50">
        <f>IF(F36=0,,F36/E36*100)</f>
        <v>88.09409583908499</v>
      </c>
      <c r="I36" s="127"/>
      <c r="J36" s="127"/>
      <c r="K36" s="127"/>
      <c r="L36" s="127"/>
      <c r="M36" s="127"/>
      <c r="N36" s="127"/>
      <c r="O36" s="127"/>
      <c r="P36" s="127"/>
      <c r="Q36" s="127"/>
    </row>
    <row r="37" spans="1:17" s="81" customFormat="1" ht="8.25">
      <c r="A37" s="115"/>
      <c r="B37" s="115"/>
      <c r="C37" s="115"/>
      <c r="D37" s="115"/>
      <c r="E37" s="160"/>
      <c r="F37" s="160"/>
      <c r="G37" s="160"/>
      <c r="H37" s="160"/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7" s="81" customFormat="1" ht="8.25">
      <c r="A38" s="382" t="s">
        <v>1692</v>
      </c>
      <c r="B38" s="382"/>
      <c r="C38" s="382"/>
      <c r="D38" s="382"/>
      <c r="E38" s="382"/>
      <c r="F38" s="382"/>
      <c r="G38" s="382"/>
      <c r="H38" s="383"/>
      <c r="I38" s="127"/>
      <c r="J38" s="127"/>
      <c r="K38" s="127"/>
      <c r="L38" s="127"/>
      <c r="M38" s="127"/>
      <c r="N38" s="127"/>
      <c r="O38" s="127"/>
      <c r="P38" s="127"/>
      <c r="Q38" s="127"/>
    </row>
    <row r="39" spans="1:17" s="81" customFormat="1" ht="8.25">
      <c r="A39" s="384" t="s">
        <v>8</v>
      </c>
      <c r="B39" s="385"/>
      <c r="C39" s="385"/>
      <c r="D39" s="385"/>
      <c r="E39" s="385"/>
      <c r="F39" s="385"/>
      <c r="G39" s="385"/>
      <c r="H39" s="385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s="81" customFormat="1" ht="55.5" customHeight="1">
      <c r="A40" s="385"/>
      <c r="B40" s="385"/>
      <c r="C40" s="385"/>
      <c r="D40" s="385"/>
      <c r="E40" s="385"/>
      <c r="F40" s="385"/>
      <c r="G40" s="385"/>
      <c r="H40" s="385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s="81" customFormat="1" ht="8.25">
      <c r="A41" s="115"/>
      <c r="B41" s="115"/>
      <c r="C41" s="115"/>
      <c r="D41" s="115"/>
      <c r="E41" s="160"/>
      <c r="F41" s="160"/>
      <c r="G41" s="160"/>
      <c r="H41" s="160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1:17" s="81" customFormat="1" ht="22.5" customHeight="1">
      <c r="A42" s="95" t="s">
        <v>1421</v>
      </c>
      <c r="B42" s="97" t="s">
        <v>1422</v>
      </c>
      <c r="C42" s="97" t="s">
        <v>1423</v>
      </c>
      <c r="D42" s="98" t="s">
        <v>1413</v>
      </c>
      <c r="E42" s="95" t="s">
        <v>1415</v>
      </c>
      <c r="F42" s="95" t="s">
        <v>983</v>
      </c>
      <c r="G42" s="95" t="s">
        <v>984</v>
      </c>
      <c r="H42" s="95" t="s">
        <v>1416</v>
      </c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17" s="81" customFormat="1" ht="22.5" customHeight="1">
      <c r="A43" s="86" t="s">
        <v>1424</v>
      </c>
      <c r="B43" s="86" t="s">
        <v>1425</v>
      </c>
      <c r="C43" s="14" t="s">
        <v>1426</v>
      </c>
      <c r="D43" s="15" t="s">
        <v>1427</v>
      </c>
      <c r="E43" s="39"/>
      <c r="F43" s="39"/>
      <c r="G43" s="39"/>
      <c r="H43" s="39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1:17" s="81" customFormat="1" ht="22.5" customHeight="1">
      <c r="A44" s="40"/>
      <c r="B44" s="161">
        <v>40238</v>
      </c>
      <c r="C44" s="42" t="s">
        <v>1428</v>
      </c>
      <c r="D44" s="94" t="s">
        <v>1065</v>
      </c>
      <c r="E44" s="44">
        <f>SUM(E45)</f>
        <v>0</v>
      </c>
      <c r="F44" s="44">
        <f>SUM(F45)</f>
        <v>0</v>
      </c>
      <c r="G44" s="44">
        <f>SUM(G45)</f>
        <v>0</v>
      </c>
      <c r="H44" s="44">
        <f>IF(F44=0,,F44/E44*100)</f>
        <v>0</v>
      </c>
      <c r="I44" s="127"/>
      <c r="J44" s="127"/>
      <c r="K44" s="127"/>
      <c r="L44" s="127"/>
      <c r="M44" s="127"/>
      <c r="N44" s="127"/>
      <c r="O44" s="127"/>
      <c r="P44" s="127"/>
      <c r="Q44" s="127"/>
    </row>
    <row r="45" spans="1:17" s="81" customFormat="1" ht="22.5" customHeight="1">
      <c r="A45" s="20"/>
      <c r="B45" s="20" t="s">
        <v>1066</v>
      </c>
      <c r="C45" s="20" t="s">
        <v>1639</v>
      </c>
      <c r="D45" s="101"/>
      <c r="E45" s="162"/>
      <c r="F45" s="162"/>
      <c r="G45" s="162"/>
      <c r="H45" s="162">
        <f>IF(F45=0,,F45/E45*100)</f>
        <v>0</v>
      </c>
      <c r="I45" s="127"/>
      <c r="J45" s="127"/>
      <c r="K45" s="127"/>
      <c r="L45" s="127"/>
      <c r="M45" s="127"/>
      <c r="N45" s="127"/>
      <c r="O45" s="127"/>
      <c r="P45" s="127"/>
      <c r="Q45" s="127"/>
    </row>
    <row r="46" spans="1:17" s="81" customFormat="1" ht="22.5" customHeight="1">
      <c r="A46" s="40"/>
      <c r="B46" s="161">
        <v>40269</v>
      </c>
      <c r="C46" s="42" t="s">
        <v>1428</v>
      </c>
      <c r="D46" s="94" t="s">
        <v>1067</v>
      </c>
      <c r="E46" s="44">
        <f>SUM(E47:E57)</f>
        <v>182120</v>
      </c>
      <c r="F46" s="44">
        <f>SUM(F47:F57)</f>
        <v>191942.52</v>
      </c>
      <c r="G46" s="44">
        <f>SUM(G47:G57)</f>
        <v>176525</v>
      </c>
      <c r="H46" s="44">
        <f>IF(F46=0,,F46/E46*100)</f>
        <v>105.3934329013837</v>
      </c>
      <c r="I46" s="221"/>
      <c r="J46" s="127"/>
      <c r="K46" s="127"/>
      <c r="L46" s="127"/>
      <c r="M46" s="127"/>
      <c r="N46" s="127"/>
      <c r="O46" s="127"/>
      <c r="P46" s="127"/>
      <c r="Q46" s="127"/>
    </row>
    <row r="47" spans="1:17" s="81" customFormat="1" ht="22.5" customHeight="1">
      <c r="A47" s="20">
        <v>212002</v>
      </c>
      <c r="B47" s="21" t="s">
        <v>1068</v>
      </c>
      <c r="C47" s="20" t="s">
        <v>1639</v>
      </c>
      <c r="D47" s="323" t="s">
        <v>541</v>
      </c>
      <c r="E47" s="306">
        <v>22800</v>
      </c>
      <c r="F47" s="324">
        <v>414.89</v>
      </c>
      <c r="G47" s="278">
        <v>14500</v>
      </c>
      <c r="H47" s="45">
        <f>IF(F47=0,,F47/E47*100)</f>
        <v>1.8196929824561403</v>
      </c>
      <c r="I47" s="127"/>
      <c r="J47" s="127"/>
      <c r="K47" s="127"/>
      <c r="L47" s="221"/>
      <c r="M47" s="127"/>
      <c r="N47" s="127"/>
      <c r="O47" s="127"/>
      <c r="P47" s="127"/>
      <c r="Q47" s="127"/>
    </row>
    <row r="48" spans="1:17" s="81" customFormat="1" ht="22.5" customHeight="1">
      <c r="A48" s="20">
        <v>212002</v>
      </c>
      <c r="B48" s="21" t="s">
        <v>1069</v>
      </c>
      <c r="C48" s="20" t="s">
        <v>1639</v>
      </c>
      <c r="D48" s="22" t="s">
        <v>542</v>
      </c>
      <c r="E48" s="45">
        <v>0</v>
      </c>
      <c r="F48" s="45">
        <v>5573.75</v>
      </c>
      <c r="G48" s="45">
        <v>0</v>
      </c>
      <c r="H48" s="45">
        <f>IF(E48=0,,F48/E48*100)</f>
        <v>0</v>
      </c>
      <c r="I48" s="127"/>
      <c r="J48" s="127"/>
      <c r="K48" s="127"/>
      <c r="L48" s="127"/>
      <c r="M48" s="127"/>
      <c r="N48" s="127"/>
      <c r="O48" s="127"/>
      <c r="P48" s="127"/>
      <c r="Q48" s="127"/>
    </row>
    <row r="49" spans="1:17" s="81" customFormat="1" ht="22.5" customHeight="1">
      <c r="A49" s="20">
        <v>212002</v>
      </c>
      <c r="B49" s="21" t="s">
        <v>1070</v>
      </c>
      <c r="C49" s="20" t="s">
        <v>1639</v>
      </c>
      <c r="D49" s="22" t="s">
        <v>543</v>
      </c>
      <c r="E49" s="45">
        <v>500</v>
      </c>
      <c r="F49" s="243">
        <v>13820</v>
      </c>
      <c r="G49" s="243">
        <v>500</v>
      </c>
      <c r="H49" s="45">
        <f aca="true" t="shared" si="1" ref="H49:H57">IF(E49=0,,F49/E49*100)</f>
        <v>2764</v>
      </c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81" customFormat="1" ht="22.5" customHeight="1">
      <c r="A50" s="20">
        <v>212002</v>
      </c>
      <c r="B50" s="21" t="s">
        <v>1364</v>
      </c>
      <c r="C50" s="20" t="s">
        <v>1639</v>
      </c>
      <c r="D50" s="22" t="s">
        <v>544</v>
      </c>
      <c r="E50" s="45">
        <v>25000</v>
      </c>
      <c r="F50" s="102">
        <v>23442.35</v>
      </c>
      <c r="G50" s="102">
        <v>26677</v>
      </c>
      <c r="H50" s="45">
        <f t="shared" si="1"/>
        <v>93.76939999999999</v>
      </c>
      <c r="I50" s="127"/>
      <c r="J50" s="127"/>
      <c r="K50" s="127"/>
      <c r="L50" s="127"/>
      <c r="M50" s="127"/>
      <c r="N50" s="127"/>
      <c r="O50" s="127"/>
      <c r="P50" s="127"/>
      <c r="Q50" s="127"/>
    </row>
    <row r="51" spans="1:17" s="81" customFormat="1" ht="22.5" customHeight="1">
      <c r="A51" s="20">
        <v>212002</v>
      </c>
      <c r="B51" s="21" t="s">
        <v>1353</v>
      </c>
      <c r="C51" s="20" t="s">
        <v>1639</v>
      </c>
      <c r="D51" s="22" t="s">
        <v>545</v>
      </c>
      <c r="E51" s="45">
        <v>20000</v>
      </c>
      <c r="F51" s="102">
        <v>31950.3</v>
      </c>
      <c r="G51" s="102">
        <v>20000</v>
      </c>
      <c r="H51" s="45">
        <f t="shared" si="1"/>
        <v>159.7515</v>
      </c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7" s="81" customFormat="1" ht="22.5" customHeight="1">
      <c r="A52" s="20">
        <v>212002</v>
      </c>
      <c r="B52" s="21" t="s">
        <v>1447</v>
      </c>
      <c r="C52" s="20" t="s">
        <v>1639</v>
      </c>
      <c r="D52" s="22" t="s">
        <v>546</v>
      </c>
      <c r="E52" s="45">
        <v>7000</v>
      </c>
      <c r="F52" s="102">
        <v>11004</v>
      </c>
      <c r="G52" s="102">
        <v>7000</v>
      </c>
      <c r="H52" s="45">
        <f t="shared" si="1"/>
        <v>157.20000000000002</v>
      </c>
      <c r="I52" s="127"/>
      <c r="J52" s="127"/>
      <c r="K52" s="127"/>
      <c r="L52" s="127"/>
      <c r="M52" s="127"/>
      <c r="N52" s="127"/>
      <c r="O52" s="127"/>
      <c r="P52" s="127"/>
      <c r="Q52" s="127"/>
    </row>
    <row r="53" spans="1:17" s="81" customFormat="1" ht="22.5" customHeight="1">
      <c r="A53" s="20">
        <v>212003</v>
      </c>
      <c r="B53" s="21" t="s">
        <v>321</v>
      </c>
      <c r="C53" s="20" t="s">
        <v>1639</v>
      </c>
      <c r="D53" s="325" t="s">
        <v>547</v>
      </c>
      <c r="E53" s="322">
        <v>30600</v>
      </c>
      <c r="F53" s="326">
        <v>38713.87</v>
      </c>
      <c r="G53" s="102">
        <v>31588</v>
      </c>
      <c r="H53" s="45">
        <f t="shared" si="1"/>
        <v>126.51591503267974</v>
      </c>
      <c r="I53" s="127"/>
      <c r="J53" s="127"/>
      <c r="K53" s="127"/>
      <c r="L53" s="127"/>
      <c r="M53" s="127"/>
      <c r="N53" s="127"/>
      <c r="O53" s="127"/>
      <c r="P53" s="127"/>
      <c r="Q53" s="127"/>
    </row>
    <row r="54" spans="1:17" s="81" customFormat="1" ht="22.5" customHeight="1">
      <c r="A54" s="20">
        <v>212003</v>
      </c>
      <c r="B54" s="21" t="s">
        <v>322</v>
      </c>
      <c r="C54" s="20" t="s">
        <v>1639</v>
      </c>
      <c r="D54" s="22" t="s">
        <v>548</v>
      </c>
      <c r="E54" s="277">
        <v>36000</v>
      </c>
      <c r="F54" s="102">
        <v>26684.8</v>
      </c>
      <c r="G54" s="102">
        <v>36000</v>
      </c>
      <c r="H54" s="45">
        <f t="shared" si="1"/>
        <v>74.12444444444444</v>
      </c>
      <c r="I54" s="127"/>
      <c r="J54" s="127"/>
      <c r="K54" s="127"/>
      <c r="L54" s="127"/>
      <c r="M54" s="127"/>
      <c r="N54" s="127"/>
      <c r="O54" s="127"/>
      <c r="P54" s="127"/>
      <c r="Q54" s="127"/>
    </row>
    <row r="55" spans="1:17" s="81" customFormat="1" ht="22.5" customHeight="1">
      <c r="A55" s="20">
        <v>212003</v>
      </c>
      <c r="B55" s="21" t="s">
        <v>538</v>
      </c>
      <c r="C55" s="20" t="s">
        <v>1639</v>
      </c>
      <c r="D55" s="22" t="s">
        <v>549</v>
      </c>
      <c r="E55" s="277">
        <v>0</v>
      </c>
      <c r="F55" s="102">
        <v>217.15</v>
      </c>
      <c r="G55" s="102">
        <v>0</v>
      </c>
      <c r="H55" s="45">
        <f t="shared" si="1"/>
        <v>0</v>
      </c>
      <c r="I55" s="127"/>
      <c r="J55" s="127"/>
      <c r="K55" s="127"/>
      <c r="L55" s="127"/>
      <c r="M55" s="127"/>
      <c r="N55" s="127"/>
      <c r="O55" s="127"/>
      <c r="P55" s="127"/>
      <c r="Q55" s="127"/>
    </row>
    <row r="56" spans="1:17" s="81" customFormat="1" ht="22.5" customHeight="1">
      <c r="A56" s="20">
        <v>212003</v>
      </c>
      <c r="B56" s="21" t="s">
        <v>539</v>
      </c>
      <c r="C56" s="20" t="s">
        <v>1639</v>
      </c>
      <c r="D56" s="22" t="s">
        <v>550</v>
      </c>
      <c r="E56" s="102">
        <v>40000</v>
      </c>
      <c r="F56" s="102">
        <v>40023.49</v>
      </c>
      <c r="G56" s="102">
        <v>40000</v>
      </c>
      <c r="H56" s="45">
        <f t="shared" si="1"/>
        <v>100.058725</v>
      </c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s="81" customFormat="1" ht="22.5" customHeight="1">
      <c r="A57" s="20">
        <v>212003</v>
      </c>
      <c r="B57" s="21" t="s">
        <v>540</v>
      </c>
      <c r="C57" s="20" t="s">
        <v>1639</v>
      </c>
      <c r="D57" s="22" t="s">
        <v>1944</v>
      </c>
      <c r="E57" s="277">
        <v>220</v>
      </c>
      <c r="F57" s="45">
        <v>97.92</v>
      </c>
      <c r="G57" s="45">
        <v>260</v>
      </c>
      <c r="H57" s="45">
        <f t="shared" si="1"/>
        <v>44.50909090909091</v>
      </c>
      <c r="I57" s="127"/>
      <c r="J57" s="127"/>
      <c r="K57" s="127"/>
      <c r="L57" s="127"/>
      <c r="M57" s="127"/>
      <c r="N57" s="127"/>
      <c r="O57" s="127"/>
      <c r="P57" s="127"/>
      <c r="Q57" s="127"/>
    </row>
    <row r="58" spans="1:17" s="81" customFormat="1" ht="22.5" customHeight="1">
      <c r="A58" s="104"/>
      <c r="B58" s="104"/>
      <c r="C58" s="104"/>
      <c r="D58" s="48" t="s">
        <v>1417</v>
      </c>
      <c r="E58" s="50">
        <f>SUM(E46,E44)</f>
        <v>182120</v>
      </c>
      <c r="F58" s="50">
        <f>SUM(F46,F44)</f>
        <v>191942.52</v>
      </c>
      <c r="G58" s="50">
        <f>SUM(G46,G44)</f>
        <v>176525</v>
      </c>
      <c r="H58" s="50">
        <f>IF(F58=0,,F58/E58*100)</f>
        <v>105.3934329013837</v>
      </c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7" s="81" customFormat="1" ht="8.25">
      <c r="A59" s="115"/>
      <c r="B59" s="115"/>
      <c r="C59" s="115"/>
      <c r="D59" s="115"/>
      <c r="E59" s="160"/>
      <c r="F59" s="160"/>
      <c r="G59" s="160"/>
      <c r="H59" s="160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s="81" customFormat="1" ht="8.25">
      <c r="A60" s="382" t="s">
        <v>1692</v>
      </c>
      <c r="B60" s="382"/>
      <c r="C60" s="382"/>
      <c r="D60" s="382"/>
      <c r="E60" s="382"/>
      <c r="F60" s="382"/>
      <c r="G60" s="382"/>
      <c r="H60" s="383"/>
      <c r="I60" s="127"/>
      <c r="J60" s="127"/>
      <c r="K60" s="127"/>
      <c r="L60" s="127"/>
      <c r="M60" s="127"/>
      <c r="N60" s="127"/>
      <c r="O60" s="127"/>
      <c r="P60" s="127"/>
      <c r="Q60" s="127"/>
    </row>
    <row r="61" spans="1:17" s="81" customFormat="1" ht="36" customHeight="1">
      <c r="A61" s="384" t="s">
        <v>9</v>
      </c>
      <c r="B61" s="385"/>
      <c r="C61" s="385"/>
      <c r="D61" s="385"/>
      <c r="E61" s="385"/>
      <c r="F61" s="385"/>
      <c r="G61" s="385"/>
      <c r="H61" s="385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7" s="81" customFormat="1" ht="22.5" customHeight="1">
      <c r="A62" s="385"/>
      <c r="B62" s="385"/>
      <c r="C62" s="385"/>
      <c r="D62" s="385"/>
      <c r="E62" s="385"/>
      <c r="F62" s="385"/>
      <c r="G62" s="385"/>
      <c r="H62" s="385"/>
      <c r="I62" s="127"/>
      <c r="J62" s="127"/>
      <c r="K62" s="127"/>
      <c r="L62" s="127"/>
      <c r="M62" s="127"/>
      <c r="N62" s="127"/>
      <c r="O62" s="127"/>
      <c r="P62" s="127"/>
      <c r="Q62" s="127"/>
    </row>
    <row r="63" spans="1:17" s="81" customFormat="1" ht="8.25">
      <c r="A63" s="115"/>
      <c r="B63" s="115"/>
      <c r="C63" s="115"/>
      <c r="D63" s="115"/>
      <c r="E63" s="160"/>
      <c r="F63" s="160"/>
      <c r="G63" s="160"/>
      <c r="H63" s="160"/>
      <c r="I63" s="127"/>
      <c r="J63" s="127"/>
      <c r="K63" s="127"/>
      <c r="L63" s="127"/>
      <c r="M63" s="127"/>
      <c r="N63" s="127"/>
      <c r="O63" s="127"/>
      <c r="P63" s="127"/>
      <c r="Q63" s="127"/>
    </row>
    <row r="64" spans="1:17" s="81" customFormat="1" ht="22.5" customHeight="1">
      <c r="A64" s="95" t="s">
        <v>1421</v>
      </c>
      <c r="B64" s="97" t="s">
        <v>1422</v>
      </c>
      <c r="C64" s="97" t="s">
        <v>1423</v>
      </c>
      <c r="D64" s="98" t="s">
        <v>1413</v>
      </c>
      <c r="E64" s="95" t="s">
        <v>1415</v>
      </c>
      <c r="F64" s="95" t="s">
        <v>983</v>
      </c>
      <c r="G64" s="95" t="s">
        <v>984</v>
      </c>
      <c r="H64" s="95" t="s">
        <v>1416</v>
      </c>
      <c r="I64" s="127"/>
      <c r="J64" s="127"/>
      <c r="K64" s="127"/>
      <c r="L64" s="127"/>
      <c r="M64" s="127"/>
      <c r="N64" s="127"/>
      <c r="O64" s="127"/>
      <c r="P64" s="127"/>
      <c r="Q64" s="127"/>
    </row>
    <row r="65" spans="1:17" s="81" customFormat="1" ht="22.5" customHeight="1">
      <c r="A65" s="86" t="s">
        <v>1424</v>
      </c>
      <c r="B65" s="86" t="s">
        <v>1425</v>
      </c>
      <c r="C65" s="14" t="s">
        <v>1426</v>
      </c>
      <c r="D65" s="15" t="s">
        <v>1427</v>
      </c>
      <c r="E65" s="39"/>
      <c r="F65" s="39"/>
      <c r="G65" s="39"/>
      <c r="H65" s="39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s="81" customFormat="1" ht="22.5" customHeight="1">
      <c r="A66" s="40"/>
      <c r="B66" s="161">
        <v>40299</v>
      </c>
      <c r="C66" s="42" t="s">
        <v>1428</v>
      </c>
      <c r="D66" s="94" t="s">
        <v>1071</v>
      </c>
      <c r="E66" s="44">
        <f>SUM(E67:E68)</f>
        <v>40800</v>
      </c>
      <c r="F66" s="44">
        <f>SUM(F67:F68)</f>
        <v>51149.04</v>
      </c>
      <c r="G66" s="44">
        <f>SUM(G67:G68)</f>
        <v>40000</v>
      </c>
      <c r="H66" s="44">
        <f>IF(F66=0,,F66/E66*100)</f>
        <v>125.36529411764705</v>
      </c>
      <c r="I66" s="127"/>
      <c r="J66" s="127"/>
      <c r="K66" s="127"/>
      <c r="L66" s="127"/>
      <c r="M66" s="127"/>
      <c r="N66" s="127"/>
      <c r="O66" s="127"/>
      <c r="P66" s="127"/>
      <c r="Q66" s="127"/>
    </row>
    <row r="67" spans="1:17" s="81" customFormat="1" ht="22.5" customHeight="1">
      <c r="A67" s="20">
        <v>221004</v>
      </c>
      <c r="B67" s="21" t="s">
        <v>1072</v>
      </c>
      <c r="C67" s="20" t="s">
        <v>1639</v>
      </c>
      <c r="D67" s="22" t="s">
        <v>1448</v>
      </c>
      <c r="E67" s="277">
        <v>40800</v>
      </c>
      <c r="F67" s="45">
        <v>51149.04</v>
      </c>
      <c r="G67" s="45">
        <v>40000</v>
      </c>
      <c r="H67" s="45">
        <f>IF(F67=0,,F67/E67*100)</f>
        <v>125.36529411764705</v>
      </c>
      <c r="I67" s="127"/>
      <c r="J67" s="127"/>
      <c r="K67" s="127"/>
      <c r="L67" s="127"/>
      <c r="M67" s="127"/>
      <c r="N67" s="127"/>
      <c r="O67" s="127"/>
      <c r="P67" s="127"/>
      <c r="Q67" s="127"/>
    </row>
    <row r="68" spans="1:17" s="81" customFormat="1" ht="22.5" customHeight="1">
      <c r="A68" s="20"/>
      <c r="B68" s="21" t="s">
        <v>1073</v>
      </c>
      <c r="C68" s="20" t="s">
        <v>1639</v>
      </c>
      <c r="D68" s="22"/>
      <c r="E68" s="162"/>
      <c r="F68" s="45"/>
      <c r="G68" s="162"/>
      <c r="H68" s="45">
        <f>IF(F68=0,,F68/E68*100)</f>
        <v>0</v>
      </c>
      <c r="I68" s="127"/>
      <c r="J68" s="127"/>
      <c r="K68" s="127"/>
      <c r="L68" s="127"/>
      <c r="M68" s="127"/>
      <c r="N68" s="127"/>
      <c r="O68" s="127"/>
      <c r="P68" s="127"/>
      <c r="Q68" s="127"/>
    </row>
    <row r="69" spans="1:17" s="81" customFormat="1" ht="22.5" customHeight="1">
      <c r="A69" s="40"/>
      <c r="B69" s="161">
        <v>40330</v>
      </c>
      <c r="C69" s="42" t="s">
        <v>1428</v>
      </c>
      <c r="D69" s="94" t="s">
        <v>1074</v>
      </c>
      <c r="E69" s="44">
        <f>SUM(E70:E70)</f>
        <v>9000</v>
      </c>
      <c r="F69" s="44">
        <f>SUM(F70:F70)</f>
        <v>31700.11</v>
      </c>
      <c r="G69" s="44">
        <f>SUM(G70:G70)</f>
        <v>9000</v>
      </c>
      <c r="H69" s="44">
        <f>IF(E69=0,,F69/E69*100)</f>
        <v>352.22344444444445</v>
      </c>
      <c r="I69" s="127"/>
      <c r="J69" s="127"/>
      <c r="K69" s="127"/>
      <c r="L69" s="127"/>
      <c r="M69" s="127"/>
      <c r="N69" s="127"/>
      <c r="O69" s="127"/>
      <c r="P69" s="127"/>
      <c r="Q69" s="127"/>
    </row>
    <row r="70" spans="1:17" s="81" customFormat="1" ht="22.5" customHeight="1">
      <c r="A70" s="20">
        <v>222003</v>
      </c>
      <c r="B70" s="21" t="s">
        <v>1075</v>
      </c>
      <c r="C70" s="20" t="s">
        <v>1639</v>
      </c>
      <c r="D70" s="22" t="s">
        <v>1449</v>
      </c>
      <c r="E70" s="277">
        <v>9000</v>
      </c>
      <c r="F70" s="45">
        <v>31700.11</v>
      </c>
      <c r="G70" s="45">
        <v>9000</v>
      </c>
      <c r="H70" s="162">
        <f>IF(E70=0,,F70/E70*100)</f>
        <v>352.22344444444445</v>
      </c>
      <c r="I70" s="127"/>
      <c r="J70" s="127"/>
      <c r="K70" s="127"/>
      <c r="L70" s="127"/>
      <c r="M70" s="127"/>
      <c r="N70" s="127"/>
      <c r="O70" s="127"/>
      <c r="P70" s="127"/>
      <c r="Q70" s="127"/>
    </row>
    <row r="71" spans="1:17" s="81" customFormat="1" ht="22.5" customHeight="1">
      <c r="A71" s="40"/>
      <c r="B71" s="161">
        <v>40360</v>
      </c>
      <c r="C71" s="42" t="s">
        <v>1428</v>
      </c>
      <c r="D71" s="94" t="s">
        <v>1076</v>
      </c>
      <c r="E71" s="44">
        <f>SUM(E72:E77)</f>
        <v>39700</v>
      </c>
      <c r="F71" s="280">
        <f>SUM(F72:F77)</f>
        <v>51352.96</v>
      </c>
      <c r="G71" s="44">
        <f>SUM(G72:G77)</f>
        <v>39700</v>
      </c>
      <c r="H71" s="44">
        <f>IF(F71=0,,F71/E71*100)</f>
        <v>129.35254408060453</v>
      </c>
      <c r="I71" s="127"/>
      <c r="J71" s="221"/>
      <c r="K71" s="127"/>
      <c r="L71" s="127"/>
      <c r="M71" s="127"/>
      <c r="N71" s="127"/>
      <c r="O71" s="127"/>
      <c r="P71" s="127"/>
      <c r="Q71" s="127"/>
    </row>
    <row r="72" spans="1:17" s="81" customFormat="1" ht="22.5" customHeight="1">
      <c r="A72" s="20">
        <v>223</v>
      </c>
      <c r="B72" s="21" t="s">
        <v>1077</v>
      </c>
      <c r="C72" s="20" t="s">
        <v>1639</v>
      </c>
      <c r="D72" s="22" t="s">
        <v>1815</v>
      </c>
      <c r="E72" s="45">
        <v>8000</v>
      </c>
      <c r="F72" s="45">
        <v>17638.29</v>
      </c>
      <c r="G72" s="45">
        <v>8000</v>
      </c>
      <c r="H72" s="45">
        <f aca="true" t="shared" si="2" ref="H72:H80">IF(E72=0,,F72/E72*100)</f>
        <v>220.47862500000002</v>
      </c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7" s="81" customFormat="1" ht="22.5" customHeight="1">
      <c r="A73" s="20">
        <v>223</v>
      </c>
      <c r="B73" s="21" t="s">
        <v>1078</v>
      </c>
      <c r="C73" s="20" t="s">
        <v>1639</v>
      </c>
      <c r="D73" s="22" t="s">
        <v>1816</v>
      </c>
      <c r="E73" s="306">
        <v>29700</v>
      </c>
      <c r="F73" s="45">
        <v>30427.5</v>
      </c>
      <c r="G73" s="45">
        <v>29700</v>
      </c>
      <c r="H73" s="45">
        <f t="shared" si="2"/>
        <v>102.44949494949496</v>
      </c>
      <c r="I73" s="127"/>
      <c r="J73" s="127"/>
      <c r="K73" s="127"/>
      <c r="L73" s="127"/>
      <c r="M73" s="127"/>
      <c r="N73" s="127"/>
      <c r="O73" s="221"/>
      <c r="P73" s="127"/>
      <c r="Q73" s="127"/>
    </row>
    <row r="74" spans="1:17" s="81" customFormat="1" ht="22.5" customHeight="1">
      <c r="A74" s="20">
        <v>223</v>
      </c>
      <c r="B74" s="21" t="s">
        <v>1817</v>
      </c>
      <c r="C74" s="20" t="s">
        <v>1639</v>
      </c>
      <c r="D74" s="22" t="s">
        <v>1945</v>
      </c>
      <c r="E74" s="45">
        <v>2000</v>
      </c>
      <c r="F74" s="45">
        <v>3287.17</v>
      </c>
      <c r="G74" s="45">
        <v>2000</v>
      </c>
      <c r="H74" s="45">
        <f t="shared" si="2"/>
        <v>164.35850000000002</v>
      </c>
      <c r="I74" s="127"/>
      <c r="J74" s="127"/>
      <c r="K74" s="127"/>
      <c r="L74" s="127"/>
      <c r="M74" s="127"/>
      <c r="N74" s="127"/>
      <c r="O74" s="221"/>
      <c r="P74" s="127"/>
      <c r="Q74" s="127"/>
    </row>
    <row r="75" spans="1:17" s="81" customFormat="1" ht="22.5" customHeight="1">
      <c r="A75" s="20"/>
      <c r="B75" s="21" t="s">
        <v>1079</v>
      </c>
      <c r="C75" s="20" t="s">
        <v>1639</v>
      </c>
      <c r="D75" s="22"/>
      <c r="E75" s="45"/>
      <c r="F75" s="45"/>
      <c r="G75" s="45"/>
      <c r="H75" s="45">
        <f t="shared" si="2"/>
        <v>0</v>
      </c>
      <c r="I75" s="127"/>
      <c r="J75" s="127"/>
      <c r="K75" s="221"/>
      <c r="L75" s="127"/>
      <c r="M75" s="127"/>
      <c r="N75" s="127"/>
      <c r="O75" s="127"/>
      <c r="P75" s="127"/>
      <c r="Q75" s="127"/>
    </row>
    <row r="76" spans="1:17" s="81" customFormat="1" ht="22.5" customHeight="1">
      <c r="A76" s="20"/>
      <c r="B76" s="21" t="s">
        <v>1080</v>
      </c>
      <c r="C76" s="20" t="s">
        <v>1639</v>
      </c>
      <c r="D76" s="22"/>
      <c r="E76" s="45"/>
      <c r="F76" s="45"/>
      <c r="G76" s="45"/>
      <c r="H76" s="45">
        <f t="shared" si="2"/>
        <v>0</v>
      </c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7" s="81" customFormat="1" ht="22.5" customHeight="1">
      <c r="A77" s="20"/>
      <c r="B77" s="21" t="s">
        <v>1081</v>
      </c>
      <c r="C77" s="20" t="s">
        <v>1639</v>
      </c>
      <c r="D77" s="22"/>
      <c r="E77" s="45"/>
      <c r="F77" s="45"/>
      <c r="G77" s="45"/>
      <c r="H77" s="45">
        <f t="shared" si="2"/>
        <v>0</v>
      </c>
      <c r="I77" s="127"/>
      <c r="J77" s="127"/>
      <c r="K77" s="127"/>
      <c r="L77" s="127"/>
      <c r="M77" s="127"/>
      <c r="N77" s="127"/>
      <c r="O77" s="127"/>
      <c r="P77" s="127"/>
      <c r="Q77" s="127"/>
    </row>
    <row r="78" spans="1:17" s="81" customFormat="1" ht="22.5" customHeight="1">
      <c r="A78" s="40"/>
      <c r="B78" s="161">
        <v>40391</v>
      </c>
      <c r="C78" s="42" t="s">
        <v>1428</v>
      </c>
      <c r="D78" s="94" t="s">
        <v>1082</v>
      </c>
      <c r="E78" s="44">
        <f>SUM(E79)</f>
        <v>3800</v>
      </c>
      <c r="F78" s="44">
        <f>SUM(F79)</f>
        <v>3596.8</v>
      </c>
      <c r="G78" s="44">
        <f>SUM(G79)</f>
        <v>3800</v>
      </c>
      <c r="H78" s="44">
        <f t="shared" si="2"/>
        <v>94.65263157894738</v>
      </c>
      <c r="I78" s="127"/>
      <c r="J78" s="127"/>
      <c r="K78" s="127"/>
      <c r="L78" s="127"/>
      <c r="M78" s="127"/>
      <c r="N78" s="127"/>
      <c r="O78" s="127"/>
      <c r="P78" s="127"/>
      <c r="Q78" s="127"/>
    </row>
    <row r="79" spans="1:17" s="81" customFormat="1" ht="22.5" customHeight="1">
      <c r="A79" s="20">
        <v>229</v>
      </c>
      <c r="B79" s="21" t="s">
        <v>1083</v>
      </c>
      <c r="C79" s="20" t="s">
        <v>1639</v>
      </c>
      <c r="D79" s="22" t="s">
        <v>1450</v>
      </c>
      <c r="E79" s="277">
        <v>3800</v>
      </c>
      <c r="F79" s="102">
        <v>3596.8</v>
      </c>
      <c r="G79" s="102">
        <v>3800</v>
      </c>
      <c r="H79" s="45">
        <f t="shared" si="2"/>
        <v>94.65263157894738</v>
      </c>
      <c r="I79" s="127"/>
      <c r="J79" s="127"/>
      <c r="K79" s="127"/>
      <c r="L79" s="127"/>
      <c r="M79" s="127"/>
      <c r="N79" s="127"/>
      <c r="O79" s="127"/>
      <c r="P79" s="127"/>
      <c r="Q79" s="127"/>
    </row>
    <row r="80" spans="1:17" s="81" customFormat="1" ht="22.5" customHeight="1">
      <c r="A80" s="104"/>
      <c r="B80" s="104"/>
      <c r="C80" s="104"/>
      <c r="D80" s="48" t="s">
        <v>1417</v>
      </c>
      <c r="E80" s="50">
        <f>SUM(E78,E71,E69,E66)</f>
        <v>93300</v>
      </c>
      <c r="F80" s="50">
        <f>SUM(F78,F71,F69,F66)</f>
        <v>137798.91</v>
      </c>
      <c r="G80" s="50">
        <f>SUM(G78,G71,G69,G66)</f>
        <v>92500</v>
      </c>
      <c r="H80" s="50">
        <f t="shared" si="2"/>
        <v>147.69443729903537</v>
      </c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7" s="81" customFormat="1" ht="8.25">
      <c r="A81" s="115"/>
      <c r="B81" s="115"/>
      <c r="C81" s="115"/>
      <c r="D81" s="115"/>
      <c r="E81" s="160"/>
      <c r="F81" s="160"/>
      <c r="G81" s="160"/>
      <c r="H81" s="160"/>
      <c r="I81" s="127"/>
      <c r="J81" s="127"/>
      <c r="K81" s="127"/>
      <c r="L81" s="127"/>
      <c r="M81" s="127"/>
      <c r="N81" s="127"/>
      <c r="O81" s="127"/>
      <c r="P81" s="127"/>
      <c r="Q81" s="127"/>
    </row>
    <row r="82" spans="1:17" s="81" customFormat="1" ht="8.25">
      <c r="A82" s="382" t="s">
        <v>1692</v>
      </c>
      <c r="B82" s="382"/>
      <c r="C82" s="382"/>
      <c r="D82" s="382"/>
      <c r="E82" s="382"/>
      <c r="F82" s="382"/>
      <c r="G82" s="382"/>
      <c r="H82" s="383"/>
      <c r="I82" s="127"/>
      <c r="J82" s="127"/>
      <c r="K82" s="127"/>
      <c r="L82" s="127"/>
      <c r="M82" s="127"/>
      <c r="N82" s="127"/>
      <c r="O82" s="127"/>
      <c r="P82" s="127"/>
      <c r="Q82" s="127"/>
    </row>
    <row r="83" spans="1:17" s="81" customFormat="1" ht="30" customHeight="1">
      <c r="A83" s="384" t="s">
        <v>10</v>
      </c>
      <c r="B83" s="385"/>
      <c r="C83" s="385"/>
      <c r="D83" s="385"/>
      <c r="E83" s="385"/>
      <c r="F83" s="385"/>
      <c r="G83" s="385"/>
      <c r="H83" s="385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s="81" customFormat="1" ht="36" customHeight="1">
      <c r="A84" s="385"/>
      <c r="B84" s="385"/>
      <c r="C84" s="385"/>
      <c r="D84" s="385"/>
      <c r="E84" s="385"/>
      <c r="F84" s="385"/>
      <c r="G84" s="385"/>
      <c r="H84" s="385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s="81" customFormat="1" ht="8.25">
      <c r="A85" s="115"/>
      <c r="B85" s="115"/>
      <c r="C85" s="115"/>
      <c r="D85" s="115"/>
      <c r="E85" s="160"/>
      <c r="F85" s="160"/>
      <c r="G85" s="160"/>
      <c r="H85" s="160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s="81" customFormat="1" ht="22.5" customHeight="1">
      <c r="A86" s="95" t="s">
        <v>1421</v>
      </c>
      <c r="B86" s="97" t="s">
        <v>1422</v>
      </c>
      <c r="C86" s="97" t="s">
        <v>1423</v>
      </c>
      <c r="D86" s="98" t="s">
        <v>1413</v>
      </c>
      <c r="E86" s="95" t="s">
        <v>1415</v>
      </c>
      <c r="F86" s="95" t="s">
        <v>983</v>
      </c>
      <c r="G86" s="95" t="s">
        <v>984</v>
      </c>
      <c r="H86" s="95" t="s">
        <v>1416</v>
      </c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s="81" customFormat="1" ht="22.5" customHeight="1">
      <c r="A87" s="86" t="s">
        <v>1084</v>
      </c>
      <c r="B87" s="86" t="s">
        <v>1085</v>
      </c>
      <c r="C87" s="14" t="s">
        <v>1426</v>
      </c>
      <c r="D87" s="15" t="s">
        <v>1086</v>
      </c>
      <c r="E87" s="39"/>
      <c r="F87" s="39"/>
      <c r="G87" s="39"/>
      <c r="H87" s="39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s="81" customFormat="1" ht="22.5" customHeight="1">
      <c r="A88" s="40"/>
      <c r="B88" s="161">
        <v>40513</v>
      </c>
      <c r="C88" s="42" t="s">
        <v>1428</v>
      </c>
      <c r="D88" s="94" t="s">
        <v>1087</v>
      </c>
      <c r="E88" s="44">
        <f>SUM(E89:E90)</f>
        <v>0</v>
      </c>
      <c r="F88" s="44">
        <f>SUM(F89:F90)</f>
        <v>0</v>
      </c>
      <c r="G88" s="44">
        <f>SUM(G89:G90)</f>
        <v>0</v>
      </c>
      <c r="H88" s="44">
        <f>IF(E88=0,,F88/E88*100)</f>
        <v>0</v>
      </c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s="81" customFormat="1" ht="22.5" customHeight="1">
      <c r="A89" s="20">
        <v>312001</v>
      </c>
      <c r="B89" s="21" t="s">
        <v>1088</v>
      </c>
      <c r="C89" s="20" t="s">
        <v>1729</v>
      </c>
      <c r="D89" s="30" t="s">
        <v>1106</v>
      </c>
      <c r="E89" s="46"/>
      <c r="F89" s="162"/>
      <c r="G89" s="162"/>
      <c r="H89" s="162">
        <f>IF(E89=0,,F89/E89*100)</f>
        <v>0</v>
      </c>
      <c r="I89" s="127"/>
      <c r="J89" s="127"/>
      <c r="K89" s="127"/>
      <c r="L89" s="249"/>
      <c r="M89" s="127"/>
      <c r="N89" s="127"/>
      <c r="O89" s="127"/>
      <c r="P89" s="127"/>
      <c r="Q89" s="127"/>
    </row>
    <row r="90" spans="1:17" s="81" customFormat="1" ht="22.5" customHeight="1">
      <c r="A90" s="20">
        <v>312001</v>
      </c>
      <c r="B90" s="21" t="s">
        <v>1452</v>
      </c>
      <c r="C90" s="20" t="s">
        <v>1727</v>
      </c>
      <c r="D90" s="30" t="s">
        <v>1107</v>
      </c>
      <c r="E90" s="45"/>
      <c r="F90" s="45"/>
      <c r="G90" s="45"/>
      <c r="H90" s="162">
        <f>IF(E90=0,,F90/E90*100)</f>
        <v>0</v>
      </c>
      <c r="I90" s="127"/>
      <c r="J90" s="127"/>
      <c r="K90" s="127"/>
      <c r="L90" s="249"/>
      <c r="M90" s="127"/>
      <c r="N90" s="127"/>
      <c r="O90" s="127"/>
      <c r="P90" s="127"/>
      <c r="Q90" s="127"/>
    </row>
    <row r="91" spans="1:17" s="81" customFormat="1" ht="22.5" customHeight="1">
      <c r="A91" s="40"/>
      <c r="B91" s="163">
        <v>41275</v>
      </c>
      <c r="C91" s="42" t="s">
        <v>1428</v>
      </c>
      <c r="D91" s="94" t="s">
        <v>1089</v>
      </c>
      <c r="E91" s="44">
        <f>SUM(E92:E137)</f>
        <v>1849071</v>
      </c>
      <c r="F91" s="44">
        <f>SUM(F92:F137)</f>
        <v>2049650.3800000001</v>
      </c>
      <c r="G91" s="44">
        <f>SUM(G92:G137)</f>
        <v>1882861</v>
      </c>
      <c r="H91" s="44">
        <f>IF(F91=0,,F91/E91*100)</f>
        <v>110.8475758908122</v>
      </c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s="81" customFormat="1" ht="22.5" customHeight="1">
      <c r="A92" s="20">
        <v>312</v>
      </c>
      <c r="B92" s="21" t="s">
        <v>1090</v>
      </c>
      <c r="C92" s="20" t="s">
        <v>1639</v>
      </c>
      <c r="D92" s="30" t="s">
        <v>558</v>
      </c>
      <c r="E92" s="278">
        <v>2540</v>
      </c>
      <c r="F92" s="46">
        <v>0</v>
      </c>
      <c r="G92" s="162">
        <v>2540</v>
      </c>
      <c r="H92" s="45">
        <f>IF(E92=0,,F92/E92*100)</f>
        <v>0</v>
      </c>
      <c r="I92" s="127"/>
      <c r="J92" s="127"/>
      <c r="K92" s="127"/>
      <c r="L92" s="127"/>
      <c r="M92" s="221"/>
      <c r="N92" s="127"/>
      <c r="O92" s="127"/>
      <c r="P92" s="127"/>
      <c r="Q92" s="127"/>
    </row>
    <row r="93" spans="1:17" s="81" customFormat="1" ht="22.5" customHeight="1">
      <c r="A93" s="20">
        <v>312</v>
      </c>
      <c r="B93" s="21" t="s">
        <v>1091</v>
      </c>
      <c r="C93" s="20" t="s">
        <v>1639</v>
      </c>
      <c r="D93" s="30" t="s">
        <v>559</v>
      </c>
      <c r="E93" s="278">
        <v>0</v>
      </c>
      <c r="F93" s="46">
        <v>306.01</v>
      </c>
      <c r="G93" s="162">
        <v>0</v>
      </c>
      <c r="H93" s="45">
        <f aca="true" t="shared" si="3" ref="H93:H99">IF(E93=0,,F93/E93*100)</f>
        <v>0</v>
      </c>
      <c r="I93" s="127"/>
      <c r="J93" s="221"/>
      <c r="K93" s="127"/>
      <c r="L93" s="127"/>
      <c r="M93" s="127"/>
      <c r="N93" s="127"/>
      <c r="O93" s="127"/>
      <c r="P93" s="127"/>
      <c r="Q93" s="127"/>
    </row>
    <row r="94" spans="1:17" s="81" customFormat="1" ht="22.5" customHeight="1">
      <c r="A94" s="20">
        <v>312</v>
      </c>
      <c r="B94" s="21" t="s">
        <v>1365</v>
      </c>
      <c r="C94" s="20" t="s">
        <v>1639</v>
      </c>
      <c r="D94" s="22" t="s">
        <v>560</v>
      </c>
      <c r="E94" s="278">
        <v>0</v>
      </c>
      <c r="F94" s="46">
        <v>11794.96</v>
      </c>
      <c r="G94" s="162">
        <v>0</v>
      </c>
      <c r="H94" s="45">
        <f t="shared" si="3"/>
        <v>0</v>
      </c>
      <c r="I94" s="127"/>
      <c r="J94" s="127"/>
      <c r="K94" s="221"/>
      <c r="L94" s="127"/>
      <c r="M94" s="127"/>
      <c r="N94" s="127"/>
      <c r="O94" s="127"/>
      <c r="P94" s="127"/>
      <c r="Q94" s="127"/>
    </row>
    <row r="95" spans="1:17" s="81" customFormat="1" ht="22.5" customHeight="1">
      <c r="A95" s="20">
        <v>312001</v>
      </c>
      <c r="B95" s="21" t="s">
        <v>1366</v>
      </c>
      <c r="C95" s="20" t="s">
        <v>1639</v>
      </c>
      <c r="D95" s="22" t="s">
        <v>561</v>
      </c>
      <c r="E95" s="278">
        <v>0</v>
      </c>
      <c r="F95" s="46">
        <v>6120.48</v>
      </c>
      <c r="G95" s="162">
        <v>0</v>
      </c>
      <c r="H95" s="45">
        <f t="shared" si="3"/>
        <v>0</v>
      </c>
      <c r="I95" s="127"/>
      <c r="J95" s="127"/>
      <c r="K95" s="127"/>
      <c r="L95" s="127"/>
      <c r="M95" s="127"/>
      <c r="N95" s="127"/>
      <c r="O95" s="127"/>
      <c r="P95" s="127"/>
      <c r="Q95" s="127"/>
    </row>
    <row r="96" spans="1:17" s="81" customFormat="1" ht="22.5" customHeight="1">
      <c r="A96" s="20">
        <v>312001</v>
      </c>
      <c r="B96" s="21" t="s">
        <v>1367</v>
      </c>
      <c r="C96" s="20" t="s">
        <v>1639</v>
      </c>
      <c r="D96" s="22" t="s">
        <v>562</v>
      </c>
      <c r="E96" s="277">
        <v>3500</v>
      </c>
      <c r="F96" s="46">
        <v>4811.31</v>
      </c>
      <c r="G96" s="45">
        <v>0</v>
      </c>
      <c r="H96" s="45">
        <f t="shared" si="3"/>
        <v>137.466</v>
      </c>
      <c r="I96" s="127"/>
      <c r="J96" s="127"/>
      <c r="K96" s="127"/>
      <c r="L96" s="127"/>
      <c r="M96" s="127"/>
      <c r="N96" s="127"/>
      <c r="O96" s="127"/>
      <c r="P96" s="127"/>
      <c r="Q96" s="127"/>
    </row>
    <row r="97" spans="1:17" s="81" customFormat="1" ht="22.5" customHeight="1">
      <c r="A97" s="20">
        <v>312001</v>
      </c>
      <c r="B97" s="21" t="s">
        <v>1368</v>
      </c>
      <c r="C97" s="20" t="s">
        <v>1639</v>
      </c>
      <c r="D97" s="22" t="s">
        <v>563</v>
      </c>
      <c r="E97" s="277">
        <v>0</v>
      </c>
      <c r="F97" s="46">
        <v>4171.31</v>
      </c>
      <c r="G97" s="162">
        <v>0</v>
      </c>
      <c r="H97" s="45">
        <f t="shared" si="3"/>
        <v>0</v>
      </c>
      <c r="I97" s="127"/>
      <c r="J97" s="127"/>
      <c r="K97" s="127"/>
      <c r="L97" s="127"/>
      <c r="M97" s="127"/>
      <c r="N97" s="127"/>
      <c r="O97" s="127"/>
      <c r="P97" s="127"/>
      <c r="Q97" s="127"/>
    </row>
    <row r="98" spans="1:17" s="81" customFormat="1" ht="22.5" customHeight="1">
      <c r="A98" s="20">
        <v>312001</v>
      </c>
      <c r="B98" s="21" t="s">
        <v>1369</v>
      </c>
      <c r="C98" s="20" t="s">
        <v>1639</v>
      </c>
      <c r="D98" s="22" t="s">
        <v>1356</v>
      </c>
      <c r="E98" s="45">
        <v>1000</v>
      </c>
      <c r="F98" s="46">
        <v>1529.46</v>
      </c>
      <c r="G98" s="45">
        <v>1000</v>
      </c>
      <c r="H98" s="45">
        <f t="shared" si="3"/>
        <v>152.946</v>
      </c>
      <c r="I98" s="127"/>
      <c r="J98" s="1"/>
      <c r="K98" s="127"/>
      <c r="L98" s="127"/>
      <c r="M98" s="127"/>
      <c r="N98" s="127"/>
      <c r="O98" s="127"/>
      <c r="P98" s="127"/>
      <c r="Q98" s="127"/>
    </row>
    <row r="99" spans="1:17" s="81" customFormat="1" ht="22.5" customHeight="1">
      <c r="A99" s="20">
        <v>312001</v>
      </c>
      <c r="B99" s="21" t="s">
        <v>1370</v>
      </c>
      <c r="C99" s="20" t="s">
        <v>1639</v>
      </c>
      <c r="D99" s="22" t="s">
        <v>564</v>
      </c>
      <c r="E99" s="277">
        <v>319968</v>
      </c>
      <c r="F99" s="46">
        <v>319968</v>
      </c>
      <c r="G99" s="45">
        <v>319968</v>
      </c>
      <c r="H99" s="45">
        <f t="shared" si="3"/>
        <v>100</v>
      </c>
      <c r="I99" s="127"/>
      <c r="J99" s="127"/>
      <c r="K99" s="127"/>
      <c r="L99" s="127"/>
      <c r="M99" s="127"/>
      <c r="N99" s="127"/>
      <c r="O99" s="127"/>
      <c r="P99" s="127"/>
      <c r="Q99" s="127"/>
    </row>
    <row r="100" spans="1:17" s="81" customFormat="1" ht="22.5" customHeight="1">
      <c r="A100" s="20">
        <v>312001</v>
      </c>
      <c r="B100" s="21" t="s">
        <v>1371</v>
      </c>
      <c r="C100" s="20" t="s">
        <v>1639</v>
      </c>
      <c r="D100" s="22" t="s">
        <v>565</v>
      </c>
      <c r="E100" s="277">
        <v>1100</v>
      </c>
      <c r="F100" s="293">
        <v>0</v>
      </c>
      <c r="G100" s="45">
        <v>1100</v>
      </c>
      <c r="H100" s="45">
        <f>IF(E100=0,,F125/E100*100)</f>
        <v>927.2727272727274</v>
      </c>
      <c r="I100" s="127"/>
      <c r="J100" s="127"/>
      <c r="K100" s="127"/>
      <c r="L100" s="127"/>
      <c r="M100" s="127"/>
      <c r="N100" s="127"/>
      <c r="O100" s="127"/>
      <c r="P100" s="127"/>
      <c r="Q100" s="127"/>
    </row>
    <row r="101" spans="1:17" s="81" customFormat="1" ht="22.5" customHeight="1">
      <c r="A101" s="20">
        <v>312001</v>
      </c>
      <c r="B101" s="21" t="s">
        <v>1372</v>
      </c>
      <c r="C101" s="20" t="s">
        <v>1953</v>
      </c>
      <c r="D101" s="22" t="s">
        <v>566</v>
      </c>
      <c r="E101" s="277">
        <v>0</v>
      </c>
      <c r="F101" s="46">
        <v>600</v>
      </c>
      <c r="G101" s="45">
        <v>0</v>
      </c>
      <c r="H101" s="45">
        <f aca="true" t="shared" si="4" ref="H101:H131">IF(E101=0,,F101/E101*100)</f>
        <v>0</v>
      </c>
      <c r="I101" s="127"/>
      <c r="J101" s="127"/>
      <c r="K101" s="127"/>
      <c r="L101" s="127"/>
      <c r="M101" s="127"/>
      <c r="N101" s="127"/>
      <c r="O101" s="127"/>
      <c r="P101" s="127"/>
      <c r="Q101" s="127"/>
    </row>
    <row r="102" spans="1:17" s="81" customFormat="1" ht="22.5" customHeight="1">
      <c r="A102" s="20">
        <v>312001</v>
      </c>
      <c r="B102" s="21" t="s">
        <v>1373</v>
      </c>
      <c r="C102" s="20" t="s">
        <v>1639</v>
      </c>
      <c r="D102" s="22" t="s">
        <v>567</v>
      </c>
      <c r="E102" s="278">
        <v>16926</v>
      </c>
      <c r="F102" s="46">
        <v>15165</v>
      </c>
      <c r="G102" s="162">
        <v>16926</v>
      </c>
      <c r="H102" s="45">
        <f t="shared" si="4"/>
        <v>89.59588798298476</v>
      </c>
      <c r="I102" s="127"/>
      <c r="J102" s="127"/>
      <c r="K102" s="127"/>
      <c r="L102" s="127"/>
      <c r="M102" s="127"/>
      <c r="N102" s="127"/>
      <c r="O102" s="127"/>
      <c r="P102" s="127"/>
      <c r="Q102" s="127"/>
    </row>
    <row r="103" spans="1:17" s="81" customFormat="1" ht="22.5" customHeight="1">
      <c r="A103" s="20">
        <v>312001</v>
      </c>
      <c r="B103" s="21" t="s">
        <v>301</v>
      </c>
      <c r="C103" s="20" t="s">
        <v>1639</v>
      </c>
      <c r="D103" s="22" t="s">
        <v>568</v>
      </c>
      <c r="E103" s="278">
        <v>0</v>
      </c>
      <c r="F103" s="278">
        <v>1958</v>
      </c>
      <c r="G103" s="278">
        <v>0</v>
      </c>
      <c r="H103" s="45">
        <f t="shared" si="4"/>
        <v>0</v>
      </c>
      <c r="I103" s="127"/>
      <c r="J103" s="127"/>
      <c r="K103" s="127"/>
      <c r="L103" s="127"/>
      <c r="M103" s="127"/>
      <c r="N103" s="127"/>
      <c r="O103" s="127"/>
      <c r="P103" s="127"/>
      <c r="Q103" s="127"/>
    </row>
    <row r="104" spans="1:17" s="81" customFormat="1" ht="22.5" customHeight="1">
      <c r="A104" s="20">
        <v>312001</v>
      </c>
      <c r="B104" s="21" t="s">
        <v>302</v>
      </c>
      <c r="C104" s="20" t="s">
        <v>1639</v>
      </c>
      <c r="D104" s="22" t="s">
        <v>569</v>
      </c>
      <c r="E104" s="278">
        <v>9000</v>
      </c>
      <c r="F104" s="46">
        <v>10095</v>
      </c>
      <c r="G104" s="162">
        <v>9000</v>
      </c>
      <c r="H104" s="45">
        <f t="shared" si="4"/>
        <v>112.16666666666666</v>
      </c>
      <c r="I104" s="127"/>
      <c r="J104" s="127"/>
      <c r="K104" s="127"/>
      <c r="L104" s="127"/>
      <c r="M104" s="127"/>
      <c r="N104" s="127"/>
      <c r="O104" s="127"/>
      <c r="P104" s="127"/>
      <c r="Q104" s="127"/>
    </row>
    <row r="105" spans="1:17" s="81" customFormat="1" ht="22.5" customHeight="1">
      <c r="A105" s="20">
        <v>312001</v>
      </c>
      <c r="B105" s="21" t="s">
        <v>303</v>
      </c>
      <c r="C105" s="20" t="s">
        <v>1639</v>
      </c>
      <c r="D105" s="22" t="s">
        <v>570</v>
      </c>
      <c r="E105" s="278">
        <v>0</v>
      </c>
      <c r="F105" s="45">
        <v>149.4</v>
      </c>
      <c r="G105" s="162">
        <v>0</v>
      </c>
      <c r="H105" s="45">
        <f t="shared" si="4"/>
        <v>0</v>
      </c>
      <c r="I105" s="221"/>
      <c r="J105" s="127"/>
      <c r="K105" s="127"/>
      <c r="L105" s="127"/>
      <c r="M105" s="127"/>
      <c r="N105" s="127"/>
      <c r="O105" s="127"/>
      <c r="P105" s="127"/>
      <c r="Q105" s="127"/>
    </row>
    <row r="106" spans="1:17" s="81" customFormat="1" ht="22.5" customHeight="1">
      <c r="A106" s="20">
        <v>312001</v>
      </c>
      <c r="B106" s="21" t="s">
        <v>304</v>
      </c>
      <c r="C106" s="20" t="s">
        <v>1639</v>
      </c>
      <c r="D106" s="30" t="s">
        <v>415</v>
      </c>
      <c r="E106" s="278">
        <v>0</v>
      </c>
      <c r="F106" s="45">
        <v>2584</v>
      </c>
      <c r="G106" s="162">
        <v>0</v>
      </c>
      <c r="H106" s="45">
        <f t="shared" si="4"/>
        <v>0</v>
      </c>
      <c r="I106" s="127"/>
      <c r="J106" s="127"/>
      <c r="K106" s="127"/>
      <c r="L106" s="127"/>
      <c r="M106" s="127"/>
      <c r="N106" s="127"/>
      <c r="O106" s="127"/>
      <c r="P106" s="127"/>
      <c r="Q106" s="127"/>
    </row>
    <row r="107" spans="1:17" s="81" customFormat="1" ht="22.5" customHeight="1">
      <c r="A107" s="20">
        <v>312002</v>
      </c>
      <c r="B107" s="21" t="s">
        <v>305</v>
      </c>
      <c r="C107" s="20" t="s">
        <v>1639</v>
      </c>
      <c r="D107" s="22" t="s">
        <v>571</v>
      </c>
      <c r="E107" s="278">
        <v>2100</v>
      </c>
      <c r="F107" s="45">
        <v>105378</v>
      </c>
      <c r="G107" s="162">
        <v>2100</v>
      </c>
      <c r="H107" s="45">
        <f t="shared" si="4"/>
        <v>5018</v>
      </c>
      <c r="I107" s="127"/>
      <c r="J107" s="127"/>
      <c r="K107" s="127"/>
      <c r="L107" s="127"/>
      <c r="M107" s="127"/>
      <c r="N107" s="127"/>
      <c r="O107" s="127"/>
      <c r="P107" s="127"/>
      <c r="Q107" s="127"/>
    </row>
    <row r="108" spans="1:17" s="81" customFormat="1" ht="22.5" customHeight="1">
      <c r="A108" s="20">
        <v>312001</v>
      </c>
      <c r="B108" s="21" t="s">
        <v>306</v>
      </c>
      <c r="C108" s="20" t="s">
        <v>1953</v>
      </c>
      <c r="D108" s="22" t="s">
        <v>572</v>
      </c>
      <c r="E108" s="278">
        <v>9300</v>
      </c>
      <c r="F108" s="46">
        <v>10193.5</v>
      </c>
      <c r="G108" s="162">
        <v>9300</v>
      </c>
      <c r="H108" s="45">
        <f t="shared" si="4"/>
        <v>109.60752688172045</v>
      </c>
      <c r="I108" s="127"/>
      <c r="J108" s="127"/>
      <c r="K108" s="127"/>
      <c r="L108" s="127"/>
      <c r="M108" s="127"/>
      <c r="N108" s="127"/>
      <c r="O108" s="127"/>
      <c r="P108" s="127"/>
      <c r="Q108" s="127"/>
    </row>
    <row r="109" spans="1:17" s="81" customFormat="1" ht="22.5" customHeight="1">
      <c r="A109" s="20">
        <v>312001</v>
      </c>
      <c r="B109" s="21" t="s">
        <v>1682</v>
      </c>
      <c r="C109" s="20" t="s">
        <v>1953</v>
      </c>
      <c r="D109" s="22" t="s">
        <v>1951</v>
      </c>
      <c r="E109" s="45">
        <v>0</v>
      </c>
      <c r="F109" s="46">
        <v>1000</v>
      </c>
      <c r="G109" s="162">
        <v>0</v>
      </c>
      <c r="H109" s="45">
        <f t="shared" si="4"/>
        <v>0</v>
      </c>
      <c r="I109" s="127"/>
      <c r="J109" s="127"/>
      <c r="K109" s="127"/>
      <c r="L109" s="127"/>
      <c r="M109" s="127"/>
      <c r="N109" s="127"/>
      <c r="O109" s="127"/>
      <c r="P109" s="127"/>
      <c r="Q109" s="127"/>
    </row>
    <row r="110" spans="1:17" s="81" customFormat="1" ht="22.5" customHeight="1">
      <c r="A110" s="20">
        <v>312001</v>
      </c>
      <c r="B110" s="21" t="s">
        <v>1683</v>
      </c>
      <c r="C110" s="20" t="s">
        <v>1953</v>
      </c>
      <c r="D110" s="22" t="s">
        <v>1952</v>
      </c>
      <c r="E110" s="278">
        <v>0</v>
      </c>
      <c r="F110" s="278">
        <v>43.56</v>
      </c>
      <c r="G110" s="278">
        <v>0</v>
      </c>
      <c r="H110" s="45">
        <f t="shared" si="4"/>
        <v>0</v>
      </c>
      <c r="I110" s="127"/>
      <c r="J110" s="127"/>
      <c r="K110" s="127"/>
      <c r="L110" s="127"/>
      <c r="M110" s="127"/>
      <c r="N110" s="127"/>
      <c r="O110" s="127"/>
      <c r="P110" s="127"/>
      <c r="Q110" s="127"/>
    </row>
    <row r="111" spans="1:17" s="81" customFormat="1" ht="22.5" customHeight="1">
      <c r="A111" s="20">
        <v>312001</v>
      </c>
      <c r="B111" s="21" t="s">
        <v>1684</v>
      </c>
      <c r="C111" s="20" t="s">
        <v>194</v>
      </c>
      <c r="D111" s="22" t="s">
        <v>573</v>
      </c>
      <c r="E111" s="279">
        <v>740</v>
      </c>
      <c r="F111" s="46">
        <v>736.25</v>
      </c>
      <c r="G111" s="162">
        <v>740</v>
      </c>
      <c r="H111" s="45">
        <f t="shared" si="4"/>
        <v>99.49324324324324</v>
      </c>
      <c r="I111" s="127"/>
      <c r="J111" s="127"/>
      <c r="K111" s="127"/>
      <c r="L111" s="127"/>
      <c r="M111" s="127"/>
      <c r="N111" s="127"/>
      <c r="O111" s="127"/>
      <c r="P111" s="127"/>
      <c r="Q111" s="127"/>
    </row>
    <row r="112" spans="1:17" s="81" customFormat="1" ht="22.5" customHeight="1">
      <c r="A112" s="20">
        <v>312001</v>
      </c>
      <c r="B112" s="21" t="s">
        <v>1685</v>
      </c>
      <c r="C112" s="20" t="s">
        <v>1639</v>
      </c>
      <c r="D112" s="22" t="s">
        <v>574</v>
      </c>
      <c r="E112" s="45">
        <v>11807</v>
      </c>
      <c r="F112" s="46">
        <v>13768.07</v>
      </c>
      <c r="G112" s="162">
        <v>11807</v>
      </c>
      <c r="H112" s="45">
        <f t="shared" si="4"/>
        <v>116.60938426357245</v>
      </c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1:17" s="81" customFormat="1" ht="22.5" customHeight="1">
      <c r="A113" s="20">
        <v>312001</v>
      </c>
      <c r="B113" s="21" t="s">
        <v>1686</v>
      </c>
      <c r="C113" s="20" t="s">
        <v>1639</v>
      </c>
      <c r="D113" s="22" t="s">
        <v>575</v>
      </c>
      <c r="E113" s="45">
        <v>2610</v>
      </c>
      <c r="F113" s="46">
        <v>2599.08</v>
      </c>
      <c r="G113" s="162">
        <v>2610</v>
      </c>
      <c r="H113" s="45">
        <f t="shared" si="4"/>
        <v>99.5816091954023</v>
      </c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1:17" s="81" customFormat="1" ht="22.5" customHeight="1">
      <c r="A114" s="20">
        <v>312001</v>
      </c>
      <c r="B114" s="21" t="s">
        <v>1687</v>
      </c>
      <c r="C114" s="20" t="s">
        <v>1639</v>
      </c>
      <c r="D114" s="22" t="s">
        <v>576</v>
      </c>
      <c r="E114" s="278">
        <v>2348</v>
      </c>
      <c r="F114" s="46">
        <v>0</v>
      </c>
      <c r="G114" s="162">
        <v>2348</v>
      </c>
      <c r="H114" s="45">
        <f t="shared" si="4"/>
        <v>0</v>
      </c>
      <c r="I114" s="127"/>
      <c r="J114" s="127"/>
      <c r="K114" s="127"/>
      <c r="L114" s="127"/>
      <c r="M114" s="127"/>
      <c r="N114" s="127"/>
      <c r="O114" s="127"/>
      <c r="P114" s="127"/>
      <c r="Q114" s="127"/>
    </row>
    <row r="115" spans="1:17" s="81" customFormat="1" ht="22.5" customHeight="1">
      <c r="A115" s="20">
        <v>312001</v>
      </c>
      <c r="B115" s="21" t="s">
        <v>1688</v>
      </c>
      <c r="C115" s="20" t="s">
        <v>1639</v>
      </c>
      <c r="D115" s="30" t="s">
        <v>577</v>
      </c>
      <c r="E115" s="45">
        <v>0</v>
      </c>
      <c r="F115" s="46">
        <v>83.6</v>
      </c>
      <c r="G115" s="162">
        <v>0</v>
      </c>
      <c r="H115" s="45">
        <f t="shared" si="4"/>
        <v>0</v>
      </c>
      <c r="I115" s="127"/>
      <c r="J115" s="127"/>
      <c r="K115" s="127"/>
      <c r="L115" s="127"/>
      <c r="M115" s="127"/>
      <c r="N115" s="127"/>
      <c r="O115" s="127"/>
      <c r="P115" s="127"/>
      <c r="Q115" s="127"/>
    </row>
    <row r="116" spans="1:17" s="81" customFormat="1" ht="22.5" customHeight="1">
      <c r="A116" s="20">
        <v>312001</v>
      </c>
      <c r="B116" s="21" t="s">
        <v>1355</v>
      </c>
      <c r="C116" s="20" t="s">
        <v>1639</v>
      </c>
      <c r="D116" s="22" t="s">
        <v>578</v>
      </c>
      <c r="E116" s="278">
        <v>8750</v>
      </c>
      <c r="F116" s="46">
        <v>10286.06</v>
      </c>
      <c r="G116" s="162">
        <v>8750</v>
      </c>
      <c r="H116" s="45">
        <f t="shared" si="4"/>
        <v>117.55497142857143</v>
      </c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1:17" s="81" customFormat="1" ht="22.5" customHeight="1">
      <c r="A117" s="20">
        <v>312001</v>
      </c>
      <c r="B117" s="21" t="s">
        <v>1663</v>
      </c>
      <c r="C117" s="20" t="s">
        <v>1639</v>
      </c>
      <c r="D117" s="30" t="s">
        <v>579</v>
      </c>
      <c r="E117" s="45">
        <v>2048</v>
      </c>
      <c r="F117" s="46">
        <v>2427.85</v>
      </c>
      <c r="G117" s="162">
        <v>2048</v>
      </c>
      <c r="H117" s="45">
        <f t="shared" si="4"/>
        <v>118.54736328125</v>
      </c>
      <c r="I117" s="127"/>
      <c r="J117" s="127"/>
      <c r="K117" s="127"/>
      <c r="L117" s="127"/>
      <c r="M117" s="127"/>
      <c r="N117" s="127"/>
      <c r="O117" s="127"/>
      <c r="P117" s="127"/>
      <c r="Q117" s="127"/>
    </row>
    <row r="118" spans="1:17" s="81" customFormat="1" ht="22.5" customHeight="1">
      <c r="A118" s="20">
        <v>312001</v>
      </c>
      <c r="B118" s="21" t="s">
        <v>1664</v>
      </c>
      <c r="C118" s="20" t="s">
        <v>1639</v>
      </c>
      <c r="D118" s="30" t="s">
        <v>580</v>
      </c>
      <c r="E118" s="278">
        <v>1625</v>
      </c>
      <c r="F118" s="278">
        <v>1962.92</v>
      </c>
      <c r="G118" s="278">
        <v>1625</v>
      </c>
      <c r="H118" s="45">
        <f t="shared" si="4"/>
        <v>120.79507692307693</v>
      </c>
      <c r="I118" s="127"/>
      <c r="J118" s="127"/>
      <c r="K118" s="127"/>
      <c r="L118" s="127"/>
      <c r="M118" s="127"/>
      <c r="N118" s="127"/>
      <c r="O118" s="127"/>
      <c r="P118" s="127"/>
      <c r="Q118" s="127"/>
    </row>
    <row r="119" spans="1:17" s="81" customFormat="1" ht="22.5" customHeight="1">
      <c r="A119" s="20">
        <v>312012</v>
      </c>
      <c r="B119" s="21" t="s">
        <v>1665</v>
      </c>
      <c r="C119" s="20" t="s">
        <v>1639</v>
      </c>
      <c r="D119" s="30" t="s">
        <v>581</v>
      </c>
      <c r="E119" s="45">
        <v>342</v>
      </c>
      <c r="F119" s="46">
        <v>340.24</v>
      </c>
      <c r="G119" s="162">
        <v>342</v>
      </c>
      <c r="H119" s="45">
        <f t="shared" si="4"/>
        <v>99.48538011695906</v>
      </c>
      <c r="I119" s="127"/>
      <c r="J119" s="127"/>
      <c r="K119" s="127"/>
      <c r="L119" s="127"/>
      <c r="M119" s="127"/>
      <c r="N119" s="127"/>
      <c r="O119" s="127"/>
      <c r="P119" s="127"/>
      <c r="Q119" s="127"/>
    </row>
    <row r="120" spans="1:17" s="81" customFormat="1" ht="22.5" customHeight="1">
      <c r="A120" s="20">
        <v>312012</v>
      </c>
      <c r="B120" s="21" t="s">
        <v>1666</v>
      </c>
      <c r="C120" s="20" t="s">
        <v>1639</v>
      </c>
      <c r="D120" s="30" t="s">
        <v>582</v>
      </c>
      <c r="E120" s="45">
        <v>15212</v>
      </c>
      <c r="F120" s="46">
        <v>15942</v>
      </c>
      <c r="G120" s="162">
        <v>15672</v>
      </c>
      <c r="H120" s="45">
        <f t="shared" si="4"/>
        <v>104.79884301866946</v>
      </c>
      <c r="I120" s="127"/>
      <c r="J120" s="127"/>
      <c r="K120" s="127"/>
      <c r="L120" s="127"/>
      <c r="M120" s="127"/>
      <c r="N120" s="127"/>
      <c r="O120" s="127"/>
      <c r="P120" s="127"/>
      <c r="Q120" s="127"/>
    </row>
    <row r="121" spans="1:17" s="81" customFormat="1" ht="22.5" customHeight="1">
      <c r="A121" s="20">
        <v>312012</v>
      </c>
      <c r="B121" s="21" t="s">
        <v>1667</v>
      </c>
      <c r="C121" s="20" t="s">
        <v>1953</v>
      </c>
      <c r="D121" s="30" t="s">
        <v>583</v>
      </c>
      <c r="E121" s="278">
        <v>1357312</v>
      </c>
      <c r="F121" s="46">
        <v>1371426</v>
      </c>
      <c r="G121" s="162">
        <v>1393142</v>
      </c>
      <c r="H121" s="45">
        <f t="shared" si="4"/>
        <v>101.03984934930214</v>
      </c>
      <c r="I121" s="127"/>
      <c r="J121" s="127"/>
      <c r="K121" s="127"/>
      <c r="L121" s="127"/>
      <c r="M121" s="127"/>
      <c r="N121" s="127"/>
      <c r="O121" s="127"/>
      <c r="P121" s="127"/>
      <c r="Q121" s="127"/>
    </row>
    <row r="122" spans="1:17" s="81" customFormat="1" ht="22.5" customHeight="1">
      <c r="A122" s="20">
        <v>312012</v>
      </c>
      <c r="B122" s="21" t="s">
        <v>1668</v>
      </c>
      <c r="C122" s="20" t="s">
        <v>1953</v>
      </c>
      <c r="D122" s="30" t="s">
        <v>584</v>
      </c>
      <c r="E122" s="45">
        <v>18780</v>
      </c>
      <c r="F122" s="46">
        <v>19245</v>
      </c>
      <c r="G122" s="162">
        <v>18780</v>
      </c>
      <c r="H122" s="45">
        <f t="shared" si="4"/>
        <v>102.47603833865814</v>
      </c>
      <c r="I122" s="127"/>
      <c r="J122" s="127"/>
      <c r="K122" s="127"/>
      <c r="L122" s="127"/>
      <c r="M122" s="127"/>
      <c r="N122" s="127"/>
      <c r="O122" s="127"/>
      <c r="P122" s="127"/>
      <c r="Q122" s="127"/>
    </row>
    <row r="123" spans="1:17" s="81" customFormat="1" ht="22.5" customHeight="1">
      <c r="A123" s="20">
        <v>312012</v>
      </c>
      <c r="B123" s="21" t="s">
        <v>418</v>
      </c>
      <c r="C123" s="20" t="s">
        <v>1639</v>
      </c>
      <c r="D123" s="30" t="s">
        <v>585</v>
      </c>
      <c r="E123" s="45">
        <v>300</v>
      </c>
      <c r="F123" s="46">
        <v>300</v>
      </c>
      <c r="G123" s="162">
        <v>300</v>
      </c>
      <c r="H123" s="45">
        <f t="shared" si="4"/>
        <v>100</v>
      </c>
      <c r="I123" s="127"/>
      <c r="J123" s="127"/>
      <c r="K123" s="127"/>
      <c r="L123" s="127"/>
      <c r="M123" s="127"/>
      <c r="N123" s="127"/>
      <c r="O123" s="127"/>
      <c r="P123" s="127"/>
      <c r="Q123" s="127"/>
    </row>
    <row r="124" spans="1:17" s="81" customFormat="1" ht="22.5" customHeight="1">
      <c r="A124" s="20">
        <v>312012</v>
      </c>
      <c r="B124" s="21" t="s">
        <v>419</v>
      </c>
      <c r="C124" s="20" t="s">
        <v>1639</v>
      </c>
      <c r="D124" s="30" t="s">
        <v>586</v>
      </c>
      <c r="E124" s="45">
        <v>27080</v>
      </c>
      <c r="F124" s="46">
        <v>43982</v>
      </c>
      <c r="G124" s="162">
        <v>28080</v>
      </c>
      <c r="H124" s="45">
        <f t="shared" si="4"/>
        <v>162.41506646971936</v>
      </c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1:17" s="81" customFormat="1" ht="22.5" customHeight="1">
      <c r="A125" s="20">
        <v>312012</v>
      </c>
      <c r="B125" s="21" t="s">
        <v>420</v>
      </c>
      <c r="C125" s="20" t="s">
        <v>1639</v>
      </c>
      <c r="D125" s="30" t="s">
        <v>587</v>
      </c>
      <c r="E125" s="45">
        <v>8150</v>
      </c>
      <c r="F125" s="46">
        <v>10200</v>
      </c>
      <c r="G125" s="162">
        <v>8150</v>
      </c>
      <c r="H125" s="45">
        <f t="shared" si="4"/>
        <v>125.15337423312884</v>
      </c>
      <c r="I125" s="127"/>
      <c r="J125" s="127"/>
      <c r="K125" s="127"/>
      <c r="L125" s="127"/>
      <c r="M125" s="127"/>
      <c r="N125" s="127"/>
      <c r="O125" s="127"/>
      <c r="P125" s="127"/>
      <c r="Q125" s="127"/>
    </row>
    <row r="126" spans="1:17" s="81" customFormat="1" ht="22.5" customHeight="1">
      <c r="A126" s="20">
        <v>312012</v>
      </c>
      <c r="B126" s="21" t="s">
        <v>1904</v>
      </c>
      <c r="C126" s="20" t="s">
        <v>1639</v>
      </c>
      <c r="D126" s="30" t="s">
        <v>416</v>
      </c>
      <c r="E126" s="45">
        <v>100</v>
      </c>
      <c r="F126" s="46">
        <v>2589</v>
      </c>
      <c r="G126" s="162">
        <v>100</v>
      </c>
      <c r="H126" s="45">
        <f t="shared" si="4"/>
        <v>2589</v>
      </c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1:17" s="81" customFormat="1" ht="22.5" customHeight="1">
      <c r="A127" s="20">
        <v>312012</v>
      </c>
      <c r="B127" s="21" t="s">
        <v>1906</v>
      </c>
      <c r="C127" s="20" t="s">
        <v>1948</v>
      </c>
      <c r="D127" s="30" t="s">
        <v>588</v>
      </c>
      <c r="E127" s="45">
        <v>7200</v>
      </c>
      <c r="F127" s="46">
        <v>7600</v>
      </c>
      <c r="G127" s="162">
        <v>7200</v>
      </c>
      <c r="H127" s="45">
        <f t="shared" si="4"/>
        <v>105.55555555555556</v>
      </c>
      <c r="I127" s="127"/>
      <c r="J127" s="127"/>
      <c r="K127" s="127"/>
      <c r="L127" s="127"/>
      <c r="M127" s="127"/>
      <c r="N127" s="127"/>
      <c r="O127" s="127"/>
      <c r="P127" s="127"/>
      <c r="Q127" s="127"/>
    </row>
    <row r="128" spans="1:17" s="81" customFormat="1" ht="22.5" customHeight="1">
      <c r="A128" s="20">
        <v>312</v>
      </c>
      <c r="B128" s="21" t="s">
        <v>1907</v>
      </c>
      <c r="C128" s="20" t="s">
        <v>607</v>
      </c>
      <c r="D128" s="30" t="s">
        <v>308</v>
      </c>
      <c r="E128" s="45">
        <v>13214</v>
      </c>
      <c r="F128" s="46">
        <v>13296.68</v>
      </c>
      <c r="G128" s="162">
        <v>13214</v>
      </c>
      <c r="H128" s="45">
        <f t="shared" si="4"/>
        <v>100.62570001513546</v>
      </c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1:17" s="81" customFormat="1" ht="22.5" customHeight="1">
      <c r="A129" s="20">
        <v>312</v>
      </c>
      <c r="B129" s="21" t="s">
        <v>599</v>
      </c>
      <c r="C129" s="20" t="s">
        <v>607</v>
      </c>
      <c r="D129" s="30" t="s">
        <v>608</v>
      </c>
      <c r="E129" s="45">
        <v>0</v>
      </c>
      <c r="F129" s="46">
        <v>26894.82</v>
      </c>
      <c r="G129" s="162">
        <v>0</v>
      </c>
      <c r="H129" s="45">
        <f t="shared" si="4"/>
        <v>0</v>
      </c>
      <c r="I129" s="127"/>
      <c r="J129" s="127"/>
      <c r="K129" s="127"/>
      <c r="L129" s="127"/>
      <c r="M129" s="127"/>
      <c r="N129" s="127"/>
      <c r="O129" s="127"/>
      <c r="P129" s="127"/>
      <c r="Q129" s="127"/>
    </row>
    <row r="130" spans="1:17" s="81" customFormat="1" ht="22.5" customHeight="1">
      <c r="A130" s="20">
        <v>312</v>
      </c>
      <c r="B130" s="21" t="s">
        <v>600</v>
      </c>
      <c r="C130" s="20" t="s">
        <v>603</v>
      </c>
      <c r="D130" s="30" t="s">
        <v>604</v>
      </c>
      <c r="E130" s="45">
        <v>2426</v>
      </c>
      <c r="F130" s="46">
        <v>2425.84</v>
      </c>
      <c r="G130" s="162">
        <v>2426</v>
      </c>
      <c r="H130" s="45">
        <f t="shared" si="4"/>
        <v>99.99340478153339</v>
      </c>
      <c r="I130" s="127"/>
      <c r="J130" s="127"/>
      <c r="K130" s="127"/>
      <c r="L130" s="127"/>
      <c r="M130" s="127"/>
      <c r="N130" s="127"/>
      <c r="O130" s="127"/>
      <c r="P130" s="127"/>
      <c r="Q130" s="127"/>
    </row>
    <row r="131" spans="1:17" s="81" customFormat="1" ht="22.5" customHeight="1">
      <c r="A131" s="20">
        <v>312</v>
      </c>
      <c r="B131" s="21" t="s">
        <v>601</v>
      </c>
      <c r="C131" s="20" t="s">
        <v>603</v>
      </c>
      <c r="D131" s="30" t="s">
        <v>605</v>
      </c>
      <c r="E131" s="45">
        <v>451</v>
      </c>
      <c r="F131" s="46">
        <v>451.2</v>
      </c>
      <c r="G131" s="162">
        <v>451</v>
      </c>
      <c r="H131" s="45">
        <f t="shared" si="4"/>
        <v>100.04434589800444</v>
      </c>
      <c r="I131" s="127"/>
      <c r="J131" s="127"/>
      <c r="K131" s="127"/>
      <c r="L131" s="127"/>
      <c r="M131" s="127"/>
      <c r="N131" s="127"/>
      <c r="O131" s="127"/>
      <c r="P131" s="127"/>
      <c r="Q131" s="127"/>
    </row>
    <row r="132" spans="1:17" s="81" customFormat="1" ht="22.5" customHeight="1">
      <c r="A132" s="20">
        <v>312</v>
      </c>
      <c r="B132" s="21" t="s">
        <v>602</v>
      </c>
      <c r="C132" s="20" t="s">
        <v>603</v>
      </c>
      <c r="D132" s="328" t="s">
        <v>606</v>
      </c>
      <c r="E132" s="329">
        <v>373</v>
      </c>
      <c r="F132" s="327">
        <v>373.4</v>
      </c>
      <c r="G132" s="162">
        <v>373</v>
      </c>
      <c r="H132" s="45">
        <f aca="true" t="shared" si="5" ref="H132:H137">IF(E132=0,,F132/E132*100)</f>
        <v>100.10723860589812</v>
      </c>
      <c r="I132" s="127"/>
      <c r="J132" s="127"/>
      <c r="K132" s="127"/>
      <c r="L132" s="127"/>
      <c r="M132" s="127"/>
      <c r="N132" s="127"/>
      <c r="O132" s="127"/>
      <c r="P132" s="127"/>
      <c r="Q132" s="127"/>
    </row>
    <row r="133" spans="1:17" s="81" customFormat="1" ht="22.5" customHeight="1">
      <c r="A133" s="20">
        <v>312</v>
      </c>
      <c r="B133" s="21" t="s">
        <v>609</v>
      </c>
      <c r="C133" s="20" t="s">
        <v>1948</v>
      </c>
      <c r="D133" s="30" t="s">
        <v>614</v>
      </c>
      <c r="E133" s="45">
        <v>0</v>
      </c>
      <c r="F133" s="327">
        <v>89.72</v>
      </c>
      <c r="G133" s="162">
        <v>0</v>
      </c>
      <c r="H133" s="45">
        <f t="shared" si="5"/>
        <v>0</v>
      </c>
      <c r="I133" s="127"/>
      <c r="J133" s="127"/>
      <c r="K133" s="127"/>
      <c r="L133" s="127"/>
      <c r="M133" s="127"/>
      <c r="N133" s="127"/>
      <c r="O133" s="127"/>
      <c r="P133" s="127"/>
      <c r="Q133" s="127"/>
    </row>
    <row r="134" spans="1:17" s="81" customFormat="1" ht="22.5" customHeight="1">
      <c r="A134" s="20">
        <v>312</v>
      </c>
      <c r="B134" s="21" t="s">
        <v>610</v>
      </c>
      <c r="C134" s="20" t="s">
        <v>1948</v>
      </c>
      <c r="D134" s="30" t="s">
        <v>1949</v>
      </c>
      <c r="E134" s="45">
        <v>0</v>
      </c>
      <c r="F134" s="327">
        <v>2689.22</v>
      </c>
      <c r="G134" s="162">
        <v>0</v>
      </c>
      <c r="H134" s="45">
        <f t="shared" si="5"/>
        <v>0</v>
      </c>
      <c r="I134" s="127"/>
      <c r="J134" s="127"/>
      <c r="K134" s="127"/>
      <c r="L134" s="127"/>
      <c r="M134" s="127"/>
      <c r="N134" s="127"/>
      <c r="O134" s="127"/>
      <c r="P134" s="127"/>
      <c r="Q134" s="127"/>
    </row>
    <row r="135" spans="1:17" s="81" customFormat="1" ht="22.5" customHeight="1">
      <c r="A135" s="20">
        <v>312</v>
      </c>
      <c r="B135" s="21" t="s">
        <v>611</v>
      </c>
      <c r="C135" s="20" t="s">
        <v>1451</v>
      </c>
      <c r="D135" s="30" t="s">
        <v>615</v>
      </c>
      <c r="E135" s="45">
        <v>30</v>
      </c>
      <c r="F135" s="327">
        <v>0</v>
      </c>
      <c r="G135" s="162">
        <v>30</v>
      </c>
      <c r="H135" s="45">
        <f t="shared" si="5"/>
        <v>0</v>
      </c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1:17" s="81" customFormat="1" ht="22.5" customHeight="1">
      <c r="A136" s="20">
        <v>312</v>
      </c>
      <c r="B136" s="21" t="s">
        <v>612</v>
      </c>
      <c r="C136" s="20" t="s">
        <v>616</v>
      </c>
      <c r="D136" s="30" t="s">
        <v>617</v>
      </c>
      <c r="E136" s="45">
        <v>0</v>
      </c>
      <c r="F136" s="327">
        <v>26.6</v>
      </c>
      <c r="G136" s="162">
        <v>0</v>
      </c>
      <c r="H136" s="45">
        <f t="shared" si="5"/>
        <v>0</v>
      </c>
      <c r="I136" s="127"/>
      <c r="J136" s="127"/>
      <c r="K136" s="127"/>
      <c r="L136" s="127"/>
      <c r="M136" s="127"/>
      <c r="N136" s="127"/>
      <c r="O136" s="127"/>
      <c r="P136" s="127"/>
      <c r="Q136" s="127"/>
    </row>
    <row r="137" spans="1:17" s="81" customFormat="1" ht="22.5" customHeight="1">
      <c r="A137" s="20">
        <v>312</v>
      </c>
      <c r="B137" s="21" t="s">
        <v>613</v>
      </c>
      <c r="C137" s="20" t="s">
        <v>1948</v>
      </c>
      <c r="D137" s="22" t="s">
        <v>618</v>
      </c>
      <c r="E137" s="295">
        <v>2739</v>
      </c>
      <c r="F137" s="327">
        <v>4046.84</v>
      </c>
      <c r="G137" s="162">
        <v>2739</v>
      </c>
      <c r="H137" s="45">
        <f t="shared" si="5"/>
        <v>147.74881343556044</v>
      </c>
      <c r="I137" s="127"/>
      <c r="J137" s="127"/>
      <c r="K137" s="127"/>
      <c r="L137" s="127"/>
      <c r="M137" s="127"/>
      <c r="N137" s="127"/>
      <c r="O137" s="127"/>
      <c r="P137" s="127"/>
      <c r="Q137" s="127"/>
    </row>
    <row r="138" spans="1:17" s="81" customFormat="1" ht="22.5" customHeight="1">
      <c r="A138" s="86" t="s">
        <v>1092</v>
      </c>
      <c r="B138" s="86" t="s">
        <v>1093</v>
      </c>
      <c r="C138" s="14" t="s">
        <v>1426</v>
      </c>
      <c r="D138" s="15" t="s">
        <v>1094</v>
      </c>
      <c r="E138" s="39"/>
      <c r="F138" s="39"/>
      <c r="G138" s="39"/>
      <c r="H138" s="39"/>
      <c r="I138" s="127"/>
      <c r="J138" s="127"/>
      <c r="K138" s="127"/>
      <c r="L138" s="127"/>
      <c r="M138" s="127"/>
      <c r="N138" s="127"/>
      <c r="O138" s="127"/>
      <c r="P138" s="127"/>
      <c r="Q138" s="127"/>
    </row>
    <row r="139" spans="1:17" s="81" customFormat="1" ht="22.5" customHeight="1">
      <c r="A139" s="40"/>
      <c r="B139" s="163">
        <v>41640</v>
      </c>
      <c r="C139" s="42" t="s">
        <v>1428</v>
      </c>
      <c r="D139" s="94" t="s">
        <v>1087</v>
      </c>
      <c r="E139" s="44">
        <f>SUM(E140:E144)</f>
        <v>18431</v>
      </c>
      <c r="F139" s="44">
        <f>SUM(F140:F144)</f>
        <v>41059.78</v>
      </c>
      <c r="G139" s="44">
        <f>SUM(G140:G144)</f>
        <v>18431</v>
      </c>
      <c r="H139" s="44">
        <f aca="true" t="shared" si="6" ref="H139:H144">IF(E139=0,,F139/E139*100)</f>
        <v>222.77564972057945</v>
      </c>
      <c r="I139" s="127"/>
      <c r="J139" s="127"/>
      <c r="K139" s="127"/>
      <c r="L139" s="249"/>
      <c r="M139" s="127"/>
      <c r="N139" s="127"/>
      <c r="O139" s="127"/>
      <c r="P139" s="127"/>
      <c r="Q139" s="127"/>
    </row>
    <row r="140" spans="1:17" s="81" customFormat="1" ht="22.5" customHeight="1">
      <c r="A140" s="149">
        <v>312001</v>
      </c>
      <c r="B140" s="149" t="s">
        <v>1095</v>
      </c>
      <c r="C140" s="32" t="s">
        <v>1946</v>
      </c>
      <c r="D140" s="151" t="s">
        <v>621</v>
      </c>
      <c r="E140" s="294">
        <v>0</v>
      </c>
      <c r="F140" s="110">
        <v>508.48</v>
      </c>
      <c r="G140" s="162">
        <v>0</v>
      </c>
      <c r="H140" s="162">
        <f t="shared" si="6"/>
        <v>0</v>
      </c>
      <c r="I140" s="127"/>
      <c r="J140" s="127"/>
      <c r="K140" s="127"/>
      <c r="L140" s="127"/>
      <c r="M140" s="127"/>
      <c r="N140" s="127"/>
      <c r="O140" s="127"/>
      <c r="P140" s="127"/>
      <c r="Q140" s="127"/>
    </row>
    <row r="141" spans="1:17" s="81" customFormat="1" ht="22.5" customHeight="1">
      <c r="A141" s="149">
        <v>312001</v>
      </c>
      <c r="B141" s="149" t="s">
        <v>1509</v>
      </c>
      <c r="C141" s="32" t="s">
        <v>1946</v>
      </c>
      <c r="D141" s="151" t="s">
        <v>1947</v>
      </c>
      <c r="E141" s="294">
        <v>0</v>
      </c>
      <c r="F141" s="110">
        <v>17468.45</v>
      </c>
      <c r="G141" s="162">
        <v>0</v>
      </c>
      <c r="H141" s="162">
        <f t="shared" si="6"/>
        <v>0</v>
      </c>
      <c r="I141" s="127"/>
      <c r="J141" s="127"/>
      <c r="K141" s="127"/>
      <c r="L141" s="127"/>
      <c r="M141" s="127"/>
      <c r="N141" s="127"/>
      <c r="O141" s="127"/>
      <c r="P141" s="127"/>
      <c r="Q141" s="127"/>
    </row>
    <row r="142" spans="1:17" s="81" customFormat="1" ht="22.5" customHeight="1">
      <c r="A142" s="149">
        <v>312001</v>
      </c>
      <c r="B142" s="149" t="s">
        <v>1510</v>
      </c>
      <c r="C142" s="32" t="s">
        <v>1508</v>
      </c>
      <c r="D142" s="151" t="s">
        <v>326</v>
      </c>
      <c r="E142" s="294">
        <v>170</v>
      </c>
      <c r="F142" s="110">
        <v>0</v>
      </c>
      <c r="G142" s="162">
        <v>170</v>
      </c>
      <c r="H142" s="162">
        <f t="shared" si="6"/>
        <v>0</v>
      </c>
      <c r="I142" s="127"/>
      <c r="J142" s="127"/>
      <c r="K142" s="127"/>
      <c r="L142" s="127"/>
      <c r="M142" s="127"/>
      <c r="N142" s="127"/>
      <c r="O142" s="127"/>
      <c r="P142" s="127"/>
      <c r="Q142" s="127"/>
    </row>
    <row r="143" spans="1:17" s="81" customFormat="1" ht="22.5" customHeight="1">
      <c r="A143" s="149">
        <v>312001</v>
      </c>
      <c r="B143" s="149" t="s">
        <v>619</v>
      </c>
      <c r="C143" s="32" t="s">
        <v>622</v>
      </c>
      <c r="D143" s="151" t="s">
        <v>623</v>
      </c>
      <c r="E143" s="294">
        <v>0</v>
      </c>
      <c r="F143" s="110">
        <v>150.7</v>
      </c>
      <c r="G143" s="162">
        <v>0</v>
      </c>
      <c r="H143" s="162">
        <f t="shared" si="6"/>
        <v>0</v>
      </c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1:17" s="81" customFormat="1" ht="22.5" customHeight="1">
      <c r="A144" s="149">
        <v>312001</v>
      </c>
      <c r="B144" s="149" t="s">
        <v>620</v>
      </c>
      <c r="C144" s="32" t="s">
        <v>1946</v>
      </c>
      <c r="D144" s="30" t="s">
        <v>624</v>
      </c>
      <c r="E144" s="110">
        <v>18261</v>
      </c>
      <c r="F144" s="110">
        <v>22932.15</v>
      </c>
      <c r="G144" s="162">
        <v>18261</v>
      </c>
      <c r="H144" s="162">
        <f t="shared" si="6"/>
        <v>125.57992442911123</v>
      </c>
      <c r="I144" s="127"/>
      <c r="J144" s="127"/>
      <c r="K144" s="127"/>
      <c r="L144" s="127"/>
      <c r="M144" s="127"/>
      <c r="N144" s="127"/>
      <c r="O144" s="127"/>
      <c r="P144" s="127"/>
      <c r="Q144" s="127"/>
    </row>
    <row r="145" spans="1:17" s="81" customFormat="1" ht="22.5" customHeight="1">
      <c r="A145" s="86" t="s">
        <v>1096</v>
      </c>
      <c r="B145" s="86" t="s">
        <v>1097</v>
      </c>
      <c r="C145" s="14" t="s">
        <v>1426</v>
      </c>
      <c r="D145" s="15" t="s">
        <v>1098</v>
      </c>
      <c r="E145" s="39"/>
      <c r="F145" s="39"/>
      <c r="G145" s="39"/>
      <c r="H145" s="39"/>
      <c r="I145" s="127"/>
      <c r="J145" s="127"/>
      <c r="K145" s="127"/>
      <c r="L145" s="221"/>
      <c r="M145" s="127"/>
      <c r="N145" s="127"/>
      <c r="O145" s="127"/>
      <c r="P145" s="127"/>
      <c r="Q145" s="127"/>
    </row>
    <row r="146" spans="1:17" s="81" customFormat="1" ht="22.5" customHeight="1">
      <c r="A146" s="40"/>
      <c r="B146" s="163">
        <v>42005</v>
      </c>
      <c r="C146" s="42" t="s">
        <v>1428</v>
      </c>
      <c r="D146" s="94" t="s">
        <v>1098</v>
      </c>
      <c r="E146" s="44">
        <f>SUM(E147:E152)</f>
        <v>350</v>
      </c>
      <c r="F146" s="44">
        <f>SUM(F147:F152)</f>
        <v>12103.58</v>
      </c>
      <c r="G146" s="44">
        <f>SUM(G147:G152)</f>
        <v>350</v>
      </c>
      <c r="H146" s="44">
        <f aca="true" t="shared" si="7" ref="H146:H152">IF(E146=0,,F146/E146*100)</f>
        <v>3458.165714285714</v>
      </c>
      <c r="I146" s="127"/>
      <c r="J146" s="127"/>
      <c r="K146" s="127"/>
      <c r="L146" s="127"/>
      <c r="M146" s="127"/>
      <c r="N146" s="127"/>
      <c r="O146" s="127"/>
      <c r="P146" s="127"/>
      <c r="Q146" s="127"/>
    </row>
    <row r="147" spans="1:17" s="81" customFormat="1" ht="22.5" customHeight="1">
      <c r="A147" s="20">
        <v>311</v>
      </c>
      <c r="B147" s="21" t="s">
        <v>1099</v>
      </c>
      <c r="C147" s="20" t="s">
        <v>1639</v>
      </c>
      <c r="D147" s="220" t="s">
        <v>1671</v>
      </c>
      <c r="E147" s="45">
        <v>350</v>
      </c>
      <c r="F147" s="45">
        <v>0</v>
      </c>
      <c r="G147" s="45">
        <v>350</v>
      </c>
      <c r="H147" s="162">
        <f t="shared" si="7"/>
        <v>0</v>
      </c>
      <c r="I147" s="127"/>
      <c r="J147" s="127"/>
      <c r="K147" s="249"/>
      <c r="L147" s="127"/>
      <c r="M147" s="127"/>
      <c r="N147" s="127"/>
      <c r="O147" s="127"/>
      <c r="P147" s="127"/>
      <c r="Q147" s="127"/>
    </row>
    <row r="148" spans="1:17" s="81" customFormat="1" ht="22.5" customHeight="1">
      <c r="A148" s="20">
        <v>311</v>
      </c>
      <c r="B148" s="21" t="s">
        <v>421</v>
      </c>
      <c r="C148" s="20" t="s">
        <v>1639</v>
      </c>
      <c r="D148" s="220" t="s">
        <v>557</v>
      </c>
      <c r="E148" s="45">
        <v>0</v>
      </c>
      <c r="F148" s="45">
        <v>350</v>
      </c>
      <c r="G148" s="45">
        <v>0</v>
      </c>
      <c r="H148" s="162">
        <f t="shared" si="7"/>
        <v>0</v>
      </c>
      <c r="I148" s="127"/>
      <c r="J148" s="127"/>
      <c r="K148" s="249"/>
      <c r="L148" s="127"/>
      <c r="M148" s="127"/>
      <c r="N148" s="127"/>
      <c r="O148" s="127"/>
      <c r="P148" s="127"/>
      <c r="Q148" s="127"/>
    </row>
    <row r="149" spans="1:17" s="81" customFormat="1" ht="22.5" customHeight="1">
      <c r="A149" s="20">
        <v>311</v>
      </c>
      <c r="B149" s="21" t="s">
        <v>555</v>
      </c>
      <c r="C149" s="20" t="s">
        <v>1639</v>
      </c>
      <c r="D149" s="220" t="s">
        <v>1868</v>
      </c>
      <c r="E149" s="45">
        <v>0</v>
      </c>
      <c r="F149" s="45">
        <v>5000</v>
      </c>
      <c r="G149" s="45">
        <v>0</v>
      </c>
      <c r="H149" s="162">
        <f t="shared" si="7"/>
        <v>0</v>
      </c>
      <c r="I149" s="127"/>
      <c r="J149" s="127"/>
      <c r="K149" s="249"/>
      <c r="L149" s="127"/>
      <c r="M149" s="127"/>
      <c r="N149" s="127"/>
      <c r="O149" s="127"/>
      <c r="P149" s="127"/>
      <c r="Q149" s="127"/>
    </row>
    <row r="150" spans="1:17" s="81" customFormat="1" ht="22.5" customHeight="1">
      <c r="A150" s="20">
        <v>312</v>
      </c>
      <c r="B150" s="21" t="s">
        <v>556</v>
      </c>
      <c r="C150" s="20" t="s">
        <v>1639</v>
      </c>
      <c r="D150" s="220" t="s">
        <v>589</v>
      </c>
      <c r="E150" s="45">
        <v>0</v>
      </c>
      <c r="F150" s="45">
        <v>800</v>
      </c>
      <c r="G150" s="45">
        <v>0</v>
      </c>
      <c r="H150" s="162">
        <f t="shared" si="7"/>
        <v>0</v>
      </c>
      <c r="I150" s="127"/>
      <c r="J150" s="127"/>
      <c r="K150" s="249"/>
      <c r="L150" s="127"/>
      <c r="M150" s="127"/>
      <c r="N150" s="127"/>
      <c r="O150" s="127"/>
      <c r="P150" s="127"/>
      <c r="Q150" s="127"/>
    </row>
    <row r="151" spans="1:17" s="81" customFormat="1" ht="22.5" customHeight="1">
      <c r="A151" s="20">
        <v>312</v>
      </c>
      <c r="B151" s="21" t="s">
        <v>591</v>
      </c>
      <c r="C151" s="20" t="s">
        <v>1639</v>
      </c>
      <c r="D151" s="220" t="s">
        <v>590</v>
      </c>
      <c r="E151" s="45">
        <v>0</v>
      </c>
      <c r="F151" s="45">
        <v>5950</v>
      </c>
      <c r="G151" s="45">
        <v>0</v>
      </c>
      <c r="H151" s="162">
        <f t="shared" si="7"/>
        <v>0</v>
      </c>
      <c r="I151" s="127"/>
      <c r="J151" s="127"/>
      <c r="K151" s="249"/>
      <c r="L151" s="127"/>
      <c r="M151" s="127"/>
      <c r="N151" s="127"/>
      <c r="O151" s="127"/>
      <c r="P151" s="127"/>
      <c r="Q151" s="127"/>
    </row>
    <row r="152" spans="1:17" s="81" customFormat="1" ht="22.5" customHeight="1">
      <c r="A152" s="20">
        <v>311</v>
      </c>
      <c r="B152" s="21" t="s">
        <v>592</v>
      </c>
      <c r="C152" s="20" t="s">
        <v>1639</v>
      </c>
      <c r="D152" s="220" t="s">
        <v>1869</v>
      </c>
      <c r="E152" s="45">
        <v>0</v>
      </c>
      <c r="F152" s="45">
        <v>3.58</v>
      </c>
      <c r="G152" s="45">
        <v>0</v>
      </c>
      <c r="H152" s="162">
        <f t="shared" si="7"/>
        <v>0</v>
      </c>
      <c r="I152" s="127"/>
      <c r="J152" s="127"/>
      <c r="K152" s="249"/>
      <c r="L152" s="127"/>
      <c r="M152" s="127"/>
      <c r="N152" s="127"/>
      <c r="O152" s="127"/>
      <c r="P152" s="127"/>
      <c r="Q152" s="127"/>
    </row>
    <row r="153" spans="1:17" s="81" customFormat="1" ht="22.5" customHeight="1">
      <c r="A153" s="86" t="s">
        <v>1100</v>
      </c>
      <c r="B153" s="86" t="s">
        <v>1101</v>
      </c>
      <c r="C153" s="14" t="s">
        <v>1426</v>
      </c>
      <c r="D153" s="15" t="s">
        <v>1102</v>
      </c>
      <c r="E153" s="39"/>
      <c r="F153" s="39"/>
      <c r="G153" s="39"/>
      <c r="H153" s="39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1:17" s="81" customFormat="1" ht="22.5" customHeight="1">
      <c r="A154" s="40"/>
      <c r="B154" s="163">
        <v>42370</v>
      </c>
      <c r="C154" s="42" t="s">
        <v>1428</v>
      </c>
      <c r="D154" s="94" t="s">
        <v>1102</v>
      </c>
      <c r="E154" s="44">
        <f>SUM(E155:E155)</f>
        <v>0</v>
      </c>
      <c r="F154" s="44">
        <f>SUM(F155:F155)</f>
        <v>0</v>
      </c>
      <c r="G154" s="44">
        <f>SUM(G155:G155)</f>
        <v>0</v>
      </c>
      <c r="H154" s="44">
        <f>IF(F154=0,,F154/E154*100)</f>
        <v>0</v>
      </c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1:17" s="81" customFormat="1" ht="22.5" customHeight="1">
      <c r="A155" s="32"/>
      <c r="B155" s="32" t="s">
        <v>1103</v>
      </c>
      <c r="C155" s="32" t="s">
        <v>1639</v>
      </c>
      <c r="D155" s="35"/>
      <c r="E155" s="110"/>
      <c r="F155" s="45"/>
      <c r="G155" s="45"/>
      <c r="H155" s="45">
        <f>IF(F155=0,,F155/E155*100)</f>
        <v>0</v>
      </c>
      <c r="I155" s="127"/>
      <c r="J155" s="127"/>
      <c r="K155" s="127"/>
      <c r="L155" s="127"/>
      <c r="M155" s="127"/>
      <c r="N155" s="127"/>
      <c r="O155" s="127"/>
      <c r="P155" s="127"/>
      <c r="Q155" s="127"/>
    </row>
    <row r="156" spans="1:17" s="81" customFormat="1" ht="22.5" customHeight="1">
      <c r="A156" s="48"/>
      <c r="B156" s="48"/>
      <c r="C156" s="48"/>
      <c r="D156" s="48" t="s">
        <v>1417</v>
      </c>
      <c r="E156" s="50">
        <f>SUM(E154,E146,E139,E91,E88)</f>
        <v>1867852</v>
      </c>
      <c r="F156" s="50">
        <f>SUM(F154,F146,F139,F91,F88)</f>
        <v>2102813.74</v>
      </c>
      <c r="G156" s="50">
        <f>SUM(G154,G146,G139,G91,G88)</f>
        <v>1901642</v>
      </c>
      <c r="H156" s="50">
        <f>IF(F156=0,,F156/E156*100)</f>
        <v>112.57924824879059</v>
      </c>
      <c r="I156" s="127"/>
      <c r="J156" s="127"/>
      <c r="K156" s="127"/>
      <c r="L156" s="127"/>
      <c r="M156" s="127"/>
      <c r="N156" s="127"/>
      <c r="O156" s="127"/>
      <c r="P156" s="127"/>
      <c r="Q156" s="127"/>
    </row>
    <row r="157" spans="1:17" s="81" customFormat="1" ht="8.25">
      <c r="A157" s="115"/>
      <c r="B157" s="115"/>
      <c r="C157" s="115"/>
      <c r="D157" s="115"/>
      <c r="E157" s="160"/>
      <c r="F157" s="160"/>
      <c r="G157" s="160"/>
      <c r="H157" s="160"/>
      <c r="I157" s="127"/>
      <c r="J157" s="127"/>
      <c r="K157" s="127"/>
      <c r="L157" s="127"/>
      <c r="M157" s="127"/>
      <c r="N157" s="127"/>
      <c r="O157" s="127"/>
      <c r="P157" s="127"/>
      <c r="Q157" s="127"/>
    </row>
    <row r="158" spans="1:17" s="81" customFormat="1" ht="8.25">
      <c r="A158" s="382" t="s">
        <v>1692</v>
      </c>
      <c r="B158" s="382"/>
      <c r="C158" s="382"/>
      <c r="D158" s="382"/>
      <c r="E158" s="382"/>
      <c r="F158" s="382"/>
      <c r="G158" s="382"/>
      <c r="H158" s="383"/>
      <c r="I158" s="127"/>
      <c r="J158" s="127"/>
      <c r="K158" s="127"/>
      <c r="L158" s="127"/>
      <c r="M158" s="127"/>
      <c r="N158" s="127"/>
      <c r="O158" s="127"/>
      <c r="P158" s="127"/>
      <c r="Q158" s="127"/>
    </row>
    <row r="159" spans="1:17" s="81" customFormat="1" ht="60" customHeight="1">
      <c r="A159" s="384" t="s">
        <v>11</v>
      </c>
      <c r="B159" s="385"/>
      <c r="C159" s="385"/>
      <c r="D159" s="385"/>
      <c r="E159" s="385"/>
      <c r="F159" s="385"/>
      <c r="G159" s="385"/>
      <c r="H159" s="385"/>
      <c r="I159" s="127"/>
      <c r="J159" s="127"/>
      <c r="K159" s="127"/>
      <c r="L159" s="127"/>
      <c r="M159" s="127"/>
      <c r="N159" s="127"/>
      <c r="O159" s="127"/>
      <c r="P159" s="127"/>
      <c r="Q159" s="127"/>
    </row>
    <row r="160" spans="1:17" s="81" customFormat="1" ht="15" customHeight="1">
      <c r="A160" s="115"/>
      <c r="B160" s="115"/>
      <c r="C160" s="115"/>
      <c r="D160" s="115"/>
      <c r="E160" s="160"/>
      <c r="F160" s="160"/>
      <c r="G160" s="160"/>
      <c r="H160" s="160"/>
      <c r="I160" s="127"/>
      <c r="J160" s="127"/>
      <c r="K160" s="127"/>
      <c r="L160" s="127"/>
      <c r="M160" s="127"/>
      <c r="N160" s="127"/>
      <c r="O160" s="127"/>
      <c r="P160" s="127"/>
      <c r="Q160" s="127"/>
    </row>
    <row r="161" spans="1:17" s="81" customFormat="1" ht="22.5" customHeight="1">
      <c r="A161" s="95" t="s">
        <v>1421</v>
      </c>
      <c r="B161" s="97" t="s">
        <v>1422</v>
      </c>
      <c r="C161" s="97" t="s">
        <v>1423</v>
      </c>
      <c r="D161" s="98" t="s">
        <v>1413</v>
      </c>
      <c r="E161" s="95" t="s">
        <v>1415</v>
      </c>
      <c r="F161" s="95" t="s">
        <v>983</v>
      </c>
      <c r="G161" s="95" t="s">
        <v>984</v>
      </c>
      <c r="H161" s="95" t="s">
        <v>1416</v>
      </c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1:17" s="81" customFormat="1" ht="22.5" customHeight="1">
      <c r="A162" s="86" t="s">
        <v>1424</v>
      </c>
      <c r="B162" s="86" t="s">
        <v>1425</v>
      </c>
      <c r="C162" s="14" t="s">
        <v>1426</v>
      </c>
      <c r="D162" s="15" t="s">
        <v>1427</v>
      </c>
      <c r="E162" s="39"/>
      <c r="F162" s="39"/>
      <c r="G162" s="39"/>
      <c r="H162" s="39"/>
      <c r="I162" s="127"/>
      <c r="J162" s="127"/>
      <c r="K162" s="127"/>
      <c r="L162" s="127"/>
      <c r="M162" s="127"/>
      <c r="N162" s="127"/>
      <c r="O162" s="127"/>
      <c r="P162" s="127"/>
      <c r="Q162" s="127"/>
    </row>
    <row r="163" spans="1:17" s="81" customFormat="1" ht="22.5" customHeight="1">
      <c r="A163" s="40"/>
      <c r="B163" s="161">
        <v>40422</v>
      </c>
      <c r="C163" s="42" t="s">
        <v>1428</v>
      </c>
      <c r="D163" s="94" t="s">
        <v>1104</v>
      </c>
      <c r="E163" s="44">
        <f>SUM(E164:E164)</f>
        <v>4200</v>
      </c>
      <c r="F163" s="44">
        <f>SUM(F164:F164)</f>
        <v>4010.88</v>
      </c>
      <c r="G163" s="44">
        <f>SUM(G164:G164)</f>
        <v>4200</v>
      </c>
      <c r="H163" s="44">
        <f>IF(F163=0,,F163/E163*100)</f>
        <v>95.49714285714286</v>
      </c>
      <c r="I163" s="127"/>
      <c r="J163" s="127"/>
      <c r="K163" s="127"/>
      <c r="L163" s="127"/>
      <c r="M163" s="127"/>
      <c r="N163" s="127"/>
      <c r="O163" s="127"/>
      <c r="P163" s="127"/>
      <c r="Q163" s="127"/>
    </row>
    <row r="164" spans="1:17" s="81" customFormat="1" ht="22.5" customHeight="1">
      <c r="A164" s="20">
        <v>242</v>
      </c>
      <c r="B164" s="21" t="s">
        <v>1178</v>
      </c>
      <c r="C164" s="20" t="s">
        <v>1639</v>
      </c>
      <c r="D164" s="30" t="s">
        <v>309</v>
      </c>
      <c r="E164" s="45">
        <v>4200</v>
      </c>
      <c r="F164" s="45">
        <v>4010.88</v>
      </c>
      <c r="G164" s="45">
        <v>4200</v>
      </c>
      <c r="H164" s="45">
        <f>IF(E164=0,,F164/E164*100)</f>
        <v>95.49714285714286</v>
      </c>
      <c r="I164" s="127"/>
      <c r="J164" s="127"/>
      <c r="K164" s="127"/>
      <c r="L164" s="127"/>
      <c r="M164" s="127"/>
      <c r="N164" s="127"/>
      <c r="O164" s="127"/>
      <c r="P164" s="127"/>
      <c r="Q164" s="127"/>
    </row>
    <row r="165" spans="1:17" s="81" customFormat="1" ht="22.5" customHeight="1">
      <c r="A165" s="40"/>
      <c r="B165" s="161">
        <v>40452</v>
      </c>
      <c r="C165" s="42" t="s">
        <v>1428</v>
      </c>
      <c r="D165" s="94" t="s">
        <v>1179</v>
      </c>
      <c r="E165" s="44">
        <f>SUM(E166:E166)</f>
        <v>0</v>
      </c>
      <c r="F165" s="44">
        <f>SUM(F166:F166)</f>
        <v>0</v>
      </c>
      <c r="G165" s="44">
        <f>SUM(G166:G166)</f>
        <v>0</v>
      </c>
      <c r="H165" s="44">
        <f>IF(E165=0,,F165/E165*100)</f>
        <v>0</v>
      </c>
      <c r="I165" s="127"/>
      <c r="J165" s="127"/>
      <c r="K165" s="127"/>
      <c r="L165" s="127"/>
      <c r="M165" s="127"/>
      <c r="N165" s="127"/>
      <c r="O165" s="127"/>
      <c r="P165" s="127"/>
      <c r="Q165" s="127"/>
    </row>
    <row r="166" spans="1:17" s="81" customFormat="1" ht="22.5" customHeight="1">
      <c r="A166" s="20"/>
      <c r="B166" s="21" t="s">
        <v>1180</v>
      </c>
      <c r="C166" s="20" t="s">
        <v>1639</v>
      </c>
      <c r="D166" s="30"/>
      <c r="E166" s="45"/>
      <c r="F166" s="45"/>
      <c r="G166" s="45"/>
      <c r="H166" s="45">
        <f>IF(F166=0,,F166/E166*100)</f>
        <v>0</v>
      </c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1:17" s="81" customFormat="1" ht="22.5" customHeight="1">
      <c r="A167" s="40"/>
      <c r="B167" s="161">
        <v>40483</v>
      </c>
      <c r="C167" s="42" t="s">
        <v>1428</v>
      </c>
      <c r="D167" s="94" t="s">
        <v>1181</v>
      </c>
      <c r="E167" s="44">
        <f>SUM(E168:E175)</f>
        <v>99875</v>
      </c>
      <c r="F167" s="44">
        <f>SUM(F168:F175)</f>
        <v>63187.42</v>
      </c>
      <c r="G167" s="44">
        <f>SUM(G168:G175)</f>
        <v>63000</v>
      </c>
      <c r="H167" s="44">
        <f>IF(F167=0,,F167/E167*100)</f>
        <v>63.26650312891113</v>
      </c>
      <c r="I167" s="127"/>
      <c r="J167" s="127"/>
      <c r="K167" s="127"/>
      <c r="L167" s="127"/>
      <c r="M167" s="127"/>
      <c r="N167" s="127"/>
      <c r="O167" s="127"/>
      <c r="P167" s="127"/>
      <c r="Q167" s="127"/>
    </row>
    <row r="168" spans="1:17" s="81" customFormat="1" ht="22.5" customHeight="1">
      <c r="A168" s="20">
        <v>292008</v>
      </c>
      <c r="B168" s="21" t="s">
        <v>1182</v>
      </c>
      <c r="C168" s="20" t="s">
        <v>1639</v>
      </c>
      <c r="D168" s="30" t="s">
        <v>1662</v>
      </c>
      <c r="E168" s="277">
        <v>4000</v>
      </c>
      <c r="F168" s="45">
        <v>4426.61</v>
      </c>
      <c r="G168" s="45">
        <v>2000</v>
      </c>
      <c r="H168" s="45">
        <f aca="true" t="shared" si="8" ref="H168:H176">IF(E168=0,,F168/E168*100)</f>
        <v>110.66524999999999</v>
      </c>
      <c r="I168" s="127"/>
      <c r="J168" s="127"/>
      <c r="K168" s="127"/>
      <c r="L168" s="127"/>
      <c r="M168" s="127"/>
      <c r="N168" s="127"/>
      <c r="O168" s="127"/>
      <c r="P168" s="127"/>
      <c r="Q168" s="127"/>
    </row>
    <row r="169" spans="1:17" s="81" customFormat="1" ht="22.5" customHeight="1">
      <c r="A169" s="20">
        <v>292</v>
      </c>
      <c r="B169" s="21" t="s">
        <v>815</v>
      </c>
      <c r="C169" s="20" t="s">
        <v>1639</v>
      </c>
      <c r="D169" s="22" t="s">
        <v>1276</v>
      </c>
      <c r="E169" s="277">
        <v>5000</v>
      </c>
      <c r="F169" s="45">
        <v>5965.96</v>
      </c>
      <c r="G169" s="45">
        <v>5000</v>
      </c>
      <c r="H169" s="45">
        <f t="shared" si="8"/>
        <v>119.31920000000001</v>
      </c>
      <c r="I169" s="127"/>
      <c r="J169" s="127"/>
      <c r="K169" s="127"/>
      <c r="L169" s="127"/>
      <c r="M169" s="127"/>
      <c r="N169" s="127"/>
      <c r="O169" s="127"/>
      <c r="P169" s="127"/>
      <c r="Q169" s="127"/>
    </row>
    <row r="170" spans="1:17" s="81" customFormat="1" ht="22.5" customHeight="1">
      <c r="A170" s="20">
        <v>292</v>
      </c>
      <c r="B170" s="21" t="s">
        <v>249</v>
      </c>
      <c r="C170" s="20" t="s">
        <v>1639</v>
      </c>
      <c r="D170" s="22" t="s">
        <v>554</v>
      </c>
      <c r="E170" s="45">
        <v>50000</v>
      </c>
      <c r="F170" s="45">
        <v>52531.47</v>
      </c>
      <c r="G170" s="45">
        <v>50000</v>
      </c>
      <c r="H170" s="45">
        <f t="shared" si="8"/>
        <v>105.06294</v>
      </c>
      <c r="I170" s="127"/>
      <c r="J170" s="127"/>
      <c r="K170" s="127"/>
      <c r="L170" s="127"/>
      <c r="M170" s="127"/>
      <c r="N170" s="127"/>
      <c r="O170" s="127"/>
      <c r="P170" s="127"/>
      <c r="Q170" s="127"/>
    </row>
    <row r="171" spans="1:17" s="81" customFormat="1" ht="22.5" customHeight="1">
      <c r="A171" s="20">
        <v>292</v>
      </c>
      <c r="B171" s="21" t="s">
        <v>816</v>
      </c>
      <c r="C171" s="20" t="s">
        <v>1639</v>
      </c>
      <c r="D171" s="22" t="s">
        <v>553</v>
      </c>
      <c r="E171" s="45">
        <v>1000</v>
      </c>
      <c r="F171" s="45">
        <v>0</v>
      </c>
      <c r="G171" s="45">
        <v>1000</v>
      </c>
      <c r="H171" s="45">
        <f t="shared" si="8"/>
        <v>0</v>
      </c>
      <c r="I171" s="127"/>
      <c r="J171" s="127"/>
      <c r="K171" s="127"/>
      <c r="L171" s="127"/>
      <c r="M171" s="127"/>
      <c r="N171" s="127"/>
      <c r="O171" s="127"/>
      <c r="P171" s="127"/>
      <c r="Q171" s="127"/>
    </row>
    <row r="172" spans="1:17" s="81" customFormat="1" ht="22.5" customHeight="1">
      <c r="A172" s="20">
        <v>292</v>
      </c>
      <c r="B172" s="21" t="s">
        <v>250</v>
      </c>
      <c r="C172" s="20" t="s">
        <v>1639</v>
      </c>
      <c r="D172" s="22" t="s">
        <v>422</v>
      </c>
      <c r="E172" s="45">
        <v>39875</v>
      </c>
      <c r="F172" s="45">
        <v>263.38</v>
      </c>
      <c r="G172" s="45">
        <v>5000</v>
      </c>
      <c r="H172" s="45">
        <f t="shared" si="8"/>
        <v>0.6605141065830721</v>
      </c>
      <c r="I172" s="127"/>
      <c r="J172" s="127"/>
      <c r="K172" s="127"/>
      <c r="L172" s="127"/>
      <c r="M172" s="127"/>
      <c r="N172" s="127"/>
      <c r="O172" s="127"/>
      <c r="P172" s="127"/>
      <c r="Q172" s="127"/>
    </row>
    <row r="173" spans="1:17" s="81" customFormat="1" ht="22.5" customHeight="1">
      <c r="A173" s="20"/>
      <c r="B173" s="21" t="s">
        <v>1277</v>
      </c>
      <c r="C173" s="20" t="s">
        <v>1639</v>
      </c>
      <c r="D173" s="30"/>
      <c r="E173" s="45"/>
      <c r="F173" s="45"/>
      <c r="G173" s="45"/>
      <c r="H173" s="45">
        <f t="shared" si="8"/>
        <v>0</v>
      </c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1:17" s="81" customFormat="1" ht="22.5" customHeight="1">
      <c r="A174" s="20"/>
      <c r="B174" s="21" t="s">
        <v>1278</v>
      </c>
      <c r="C174" s="20" t="s">
        <v>1639</v>
      </c>
      <c r="D174" s="30"/>
      <c r="E174" s="45"/>
      <c r="F174" s="45"/>
      <c r="G174" s="45"/>
      <c r="H174" s="45">
        <f t="shared" si="8"/>
        <v>0</v>
      </c>
      <c r="I174" s="127"/>
      <c r="J174" s="127"/>
      <c r="K174" s="127"/>
      <c r="L174" s="127"/>
      <c r="M174" s="127"/>
      <c r="N174" s="127"/>
      <c r="O174" s="127"/>
      <c r="P174" s="127"/>
      <c r="Q174" s="127"/>
    </row>
    <row r="175" spans="1:17" s="81" customFormat="1" ht="22.5" customHeight="1">
      <c r="A175" s="20"/>
      <c r="B175" s="21" t="s">
        <v>1874</v>
      </c>
      <c r="C175" s="20" t="s">
        <v>1639</v>
      </c>
      <c r="D175" s="30"/>
      <c r="E175" s="45"/>
      <c r="F175" s="45"/>
      <c r="G175" s="45"/>
      <c r="H175" s="45">
        <f t="shared" si="8"/>
        <v>0</v>
      </c>
      <c r="I175" s="127"/>
      <c r="J175" s="127"/>
      <c r="K175" s="127"/>
      <c r="L175" s="127"/>
      <c r="M175" s="127"/>
      <c r="N175" s="127"/>
      <c r="O175" s="127"/>
      <c r="P175" s="127"/>
      <c r="Q175" s="127"/>
    </row>
    <row r="176" spans="1:17" s="81" customFormat="1" ht="22.5" customHeight="1">
      <c r="A176" s="104"/>
      <c r="B176" s="104"/>
      <c r="C176" s="104"/>
      <c r="D176" s="48" t="s">
        <v>1417</v>
      </c>
      <c r="E176" s="50">
        <f>SUM(E167,E165,E163)</f>
        <v>104075</v>
      </c>
      <c r="F176" s="50">
        <f>SUM(F167,F165,F163)</f>
        <v>67198.3</v>
      </c>
      <c r="G176" s="50">
        <f>SUM(G167,G165,G163)</f>
        <v>67200</v>
      </c>
      <c r="H176" s="50">
        <f t="shared" si="8"/>
        <v>64.56718712466972</v>
      </c>
      <c r="I176" s="127"/>
      <c r="J176" s="127"/>
      <c r="K176" s="127"/>
      <c r="L176" s="127"/>
      <c r="M176" s="127"/>
      <c r="N176" s="127"/>
      <c r="O176" s="127"/>
      <c r="P176" s="127"/>
      <c r="Q176" s="127"/>
    </row>
    <row r="177" spans="1:17" s="81" customFormat="1" ht="8.25">
      <c r="A177" s="115"/>
      <c r="B177" s="115"/>
      <c r="C177" s="115"/>
      <c r="D177" s="115"/>
      <c r="E177" s="115"/>
      <c r="F177" s="115"/>
      <c r="G177" s="115"/>
      <c r="H177" s="115"/>
      <c r="I177" s="127"/>
      <c r="J177" s="127"/>
      <c r="K177" s="127"/>
      <c r="L177" s="127"/>
      <c r="M177" s="127"/>
      <c r="N177" s="127"/>
      <c r="O177" s="127"/>
      <c r="P177" s="127"/>
      <c r="Q177" s="127"/>
    </row>
    <row r="178" spans="1:17" s="81" customFormat="1" ht="8.25">
      <c r="A178" s="382" t="s">
        <v>1692</v>
      </c>
      <c r="B178" s="382"/>
      <c r="C178" s="382"/>
      <c r="D178" s="382"/>
      <c r="E178" s="382"/>
      <c r="F178" s="382"/>
      <c r="G178" s="382"/>
      <c r="H178" s="383"/>
      <c r="I178" s="127"/>
      <c r="J178" s="127"/>
      <c r="K178" s="127"/>
      <c r="L178" s="127"/>
      <c r="M178" s="127"/>
      <c r="N178" s="127"/>
      <c r="O178" s="127"/>
      <c r="P178" s="127"/>
      <c r="Q178" s="127"/>
    </row>
    <row r="179" spans="1:17" s="81" customFormat="1" ht="23.25" customHeight="1">
      <c r="A179" s="384" t="s">
        <v>12</v>
      </c>
      <c r="B179" s="385"/>
      <c r="C179" s="385"/>
      <c r="D179" s="385"/>
      <c r="E179" s="385"/>
      <c r="F179" s="385"/>
      <c r="G179" s="385"/>
      <c r="H179" s="385"/>
      <c r="I179" s="127"/>
      <c r="J179" s="127"/>
      <c r="K179" s="127"/>
      <c r="L179" s="127"/>
      <c r="M179" s="127"/>
      <c r="N179" s="127"/>
      <c r="O179" s="127"/>
      <c r="P179" s="127"/>
      <c r="Q179" s="127"/>
    </row>
    <row r="180" spans="1:17" s="81" customFormat="1" ht="21.75" customHeight="1">
      <c r="A180" s="385"/>
      <c r="B180" s="385"/>
      <c r="C180" s="385"/>
      <c r="D180" s="385"/>
      <c r="E180" s="385"/>
      <c r="F180" s="385"/>
      <c r="G180" s="385"/>
      <c r="H180" s="385"/>
      <c r="I180" s="127"/>
      <c r="J180" s="127"/>
      <c r="K180" s="127"/>
      <c r="L180" s="127"/>
      <c r="M180" s="127"/>
      <c r="N180" s="127"/>
      <c r="O180" s="127"/>
      <c r="P180" s="127"/>
      <c r="Q180" s="127"/>
    </row>
    <row r="181" spans="1:17" s="81" customFormat="1" ht="8.25">
      <c r="A181" s="115"/>
      <c r="B181" s="115"/>
      <c r="C181" s="115"/>
      <c r="D181" s="115"/>
      <c r="E181" s="115"/>
      <c r="F181" s="115"/>
      <c r="G181" s="115"/>
      <c r="H181" s="115"/>
      <c r="I181" s="127"/>
      <c r="J181" s="127"/>
      <c r="K181" s="127"/>
      <c r="L181" s="127"/>
      <c r="M181" s="127"/>
      <c r="N181" s="127"/>
      <c r="O181" s="127"/>
      <c r="P181" s="127"/>
      <c r="Q181" s="127"/>
    </row>
    <row r="182" spans="1:17" s="81" customFormat="1" ht="22.5" customHeight="1">
      <c r="A182" s="386" t="s">
        <v>817</v>
      </c>
      <c r="B182" s="387"/>
      <c r="C182" s="387"/>
      <c r="D182" s="387"/>
      <c r="E182" s="387"/>
      <c r="F182" s="387"/>
      <c r="G182" s="387"/>
      <c r="H182" s="387"/>
      <c r="I182" s="127"/>
      <c r="J182" s="127"/>
      <c r="K182" s="127"/>
      <c r="L182" s="127"/>
      <c r="M182" s="127"/>
      <c r="N182" s="127"/>
      <c r="O182" s="127"/>
      <c r="P182" s="127"/>
      <c r="Q182" s="127"/>
    </row>
    <row r="183" spans="1:17" s="81" customFormat="1" ht="22.5" customHeight="1">
      <c r="A183" s="95" t="s">
        <v>1421</v>
      </c>
      <c r="B183" s="96" t="s">
        <v>1422</v>
      </c>
      <c r="C183" s="97" t="s">
        <v>1423</v>
      </c>
      <c r="D183" s="154" t="s">
        <v>1413</v>
      </c>
      <c r="E183" s="95" t="s">
        <v>1415</v>
      </c>
      <c r="F183" s="95" t="s">
        <v>983</v>
      </c>
      <c r="G183" s="95" t="s">
        <v>984</v>
      </c>
      <c r="H183" s="95" t="s">
        <v>1416</v>
      </c>
      <c r="I183" s="127"/>
      <c r="J183" s="127"/>
      <c r="K183" s="127"/>
      <c r="L183" s="127"/>
      <c r="M183" s="127"/>
      <c r="N183" s="127"/>
      <c r="O183" s="127"/>
      <c r="P183" s="127"/>
      <c r="Q183" s="127"/>
    </row>
    <row r="184" spans="1:17" s="81" customFormat="1" ht="22.5" customHeight="1">
      <c r="A184" s="37" t="s">
        <v>1424</v>
      </c>
      <c r="B184" s="37" t="s">
        <v>1425</v>
      </c>
      <c r="C184" s="14" t="s">
        <v>1426</v>
      </c>
      <c r="D184" s="38" t="s">
        <v>1427</v>
      </c>
      <c r="E184" s="39"/>
      <c r="F184" s="39"/>
      <c r="G184" s="39"/>
      <c r="H184" s="39"/>
      <c r="I184" s="127"/>
      <c r="J184" s="127"/>
      <c r="K184" s="127"/>
      <c r="L184" s="127"/>
      <c r="M184" s="127"/>
      <c r="N184" s="127"/>
      <c r="O184" s="127"/>
      <c r="P184" s="127"/>
      <c r="Q184" s="127"/>
    </row>
    <row r="185" spans="1:17" s="81" customFormat="1" ht="22.5" customHeight="1">
      <c r="A185" s="40"/>
      <c r="B185" s="41" t="s">
        <v>818</v>
      </c>
      <c r="C185" s="42" t="s">
        <v>1428</v>
      </c>
      <c r="D185" s="43" t="s">
        <v>1181</v>
      </c>
      <c r="E185" s="44">
        <f>SUM(E186:E189)</f>
        <v>2500</v>
      </c>
      <c r="F185" s="44">
        <f>SUM(F186:F189)</f>
        <v>56808.87</v>
      </c>
      <c r="G185" s="44">
        <f>SUM(G186:G189)</f>
        <v>2500</v>
      </c>
      <c r="H185" s="44">
        <f>IF(E185=0,,F185/E185*100)</f>
        <v>2272.3548</v>
      </c>
      <c r="I185" s="127"/>
      <c r="J185" s="127"/>
      <c r="K185" s="127"/>
      <c r="L185" s="127"/>
      <c r="M185" s="127"/>
      <c r="N185" s="127"/>
      <c r="O185" s="127"/>
      <c r="P185" s="127"/>
      <c r="Q185" s="127"/>
    </row>
    <row r="186" spans="1:17" s="81" customFormat="1" ht="22.5" customHeight="1">
      <c r="A186" s="20">
        <v>231</v>
      </c>
      <c r="B186" s="21" t="s">
        <v>819</v>
      </c>
      <c r="C186" s="20" t="s">
        <v>1639</v>
      </c>
      <c r="D186" s="22" t="s">
        <v>310</v>
      </c>
      <c r="E186" s="45"/>
      <c r="F186" s="45"/>
      <c r="G186" s="45"/>
      <c r="H186" s="45">
        <f>IF(E186=0,,F186/E186*100)</f>
        <v>0</v>
      </c>
      <c r="I186" s="127"/>
      <c r="J186" s="127"/>
      <c r="K186" s="127"/>
      <c r="L186" s="127"/>
      <c r="M186" s="127"/>
      <c r="N186" s="127"/>
      <c r="O186" s="127"/>
      <c r="P186" s="127"/>
      <c r="Q186" s="127"/>
    </row>
    <row r="187" spans="1:17" s="81" customFormat="1" ht="22.5" customHeight="1">
      <c r="A187" s="20">
        <v>231</v>
      </c>
      <c r="B187" s="21" t="s">
        <v>820</v>
      </c>
      <c r="C187" s="20" t="s">
        <v>1639</v>
      </c>
      <c r="D187" s="22" t="s">
        <v>1818</v>
      </c>
      <c r="E187" s="45"/>
      <c r="F187" s="45"/>
      <c r="G187" s="45"/>
      <c r="H187" s="45">
        <f>IF(E187=0,,F187/E187*100)</f>
        <v>0</v>
      </c>
      <c r="I187" s="127"/>
      <c r="J187" s="127"/>
      <c r="K187" s="127"/>
      <c r="L187" s="127"/>
      <c r="M187" s="127"/>
      <c r="N187" s="127"/>
      <c r="O187" s="127"/>
      <c r="P187" s="127"/>
      <c r="Q187" s="127"/>
    </row>
    <row r="188" spans="1:17" s="81" customFormat="1" ht="22.5" customHeight="1">
      <c r="A188" s="20">
        <v>231</v>
      </c>
      <c r="B188" s="21" t="s">
        <v>821</v>
      </c>
      <c r="C188" s="20" t="s">
        <v>1639</v>
      </c>
      <c r="D188" s="22" t="s">
        <v>551</v>
      </c>
      <c r="E188" s="45">
        <v>500</v>
      </c>
      <c r="F188" s="45">
        <v>0</v>
      </c>
      <c r="G188" s="45">
        <v>500</v>
      </c>
      <c r="H188" s="45">
        <f>IF(E188=0,,F188/E188*100)</f>
        <v>0</v>
      </c>
      <c r="I188" s="127"/>
      <c r="J188" s="127"/>
      <c r="K188" s="127"/>
      <c r="L188" s="127"/>
      <c r="M188" s="127"/>
      <c r="N188" s="127"/>
      <c r="O188" s="127"/>
      <c r="P188" s="127"/>
      <c r="Q188" s="127"/>
    </row>
    <row r="189" spans="1:17" s="81" customFormat="1" ht="22.5" customHeight="1">
      <c r="A189" s="20">
        <v>233</v>
      </c>
      <c r="B189" s="21" t="s">
        <v>1275</v>
      </c>
      <c r="C189" s="20" t="s">
        <v>1639</v>
      </c>
      <c r="D189" s="22" t="s">
        <v>552</v>
      </c>
      <c r="E189" s="45">
        <v>2000</v>
      </c>
      <c r="F189" s="45">
        <v>56808.87</v>
      </c>
      <c r="G189" s="45">
        <v>2000</v>
      </c>
      <c r="H189" s="45">
        <f>IF(E189=0,,F189/E189*100)</f>
        <v>2840.4435000000003</v>
      </c>
      <c r="I189" s="127"/>
      <c r="J189" s="127"/>
      <c r="K189" s="127"/>
      <c r="L189" s="127"/>
      <c r="M189" s="127"/>
      <c r="N189" s="127"/>
      <c r="O189" s="127"/>
      <c r="P189" s="127"/>
      <c r="Q189" s="127"/>
    </row>
    <row r="190" spans="1:17" s="81" customFormat="1" ht="22.5" customHeight="1">
      <c r="A190" s="37" t="s">
        <v>1084</v>
      </c>
      <c r="B190" s="37" t="s">
        <v>1085</v>
      </c>
      <c r="C190" s="14" t="s">
        <v>1426</v>
      </c>
      <c r="D190" s="38" t="s">
        <v>1086</v>
      </c>
      <c r="E190" s="39"/>
      <c r="F190" s="39"/>
      <c r="G190" s="39"/>
      <c r="H190" s="39"/>
      <c r="I190" s="127"/>
      <c r="J190" s="127"/>
      <c r="K190" s="127"/>
      <c r="L190" s="127"/>
      <c r="M190" s="127"/>
      <c r="N190" s="127"/>
      <c r="O190" s="127"/>
      <c r="P190" s="127"/>
      <c r="Q190" s="127"/>
    </row>
    <row r="191" spans="1:17" s="81" customFormat="1" ht="22.5" customHeight="1">
      <c r="A191" s="40"/>
      <c r="B191" s="41" t="s">
        <v>822</v>
      </c>
      <c r="C191" s="42" t="s">
        <v>1428</v>
      </c>
      <c r="D191" s="43" t="s">
        <v>1087</v>
      </c>
      <c r="E191" s="44">
        <f>SUM(E192:E199)</f>
        <v>1430124</v>
      </c>
      <c r="F191" s="44">
        <f>SUM(F192:F199)</f>
        <v>0</v>
      </c>
      <c r="G191" s="44">
        <f>SUM(G192:G199)</f>
        <v>866667</v>
      </c>
      <c r="H191" s="44">
        <f>IF(F191=0,,F191/E191*100)</f>
        <v>0</v>
      </c>
      <c r="I191" s="127"/>
      <c r="J191" s="127"/>
      <c r="K191" s="127"/>
      <c r="L191" s="127"/>
      <c r="M191" s="127"/>
      <c r="N191" s="127"/>
      <c r="O191" s="127"/>
      <c r="P191" s="127"/>
      <c r="Q191" s="127"/>
    </row>
    <row r="192" spans="1:8" s="127" customFormat="1" ht="22.5" customHeight="1">
      <c r="A192" s="149">
        <v>322</v>
      </c>
      <c r="B192" s="149" t="s">
        <v>1819</v>
      </c>
      <c r="C192" s="32" t="s">
        <v>1639</v>
      </c>
      <c r="D192" s="35" t="s">
        <v>1871</v>
      </c>
      <c r="E192" s="45">
        <v>132132</v>
      </c>
      <c r="F192" s="45">
        <v>0</v>
      </c>
      <c r="G192" s="45">
        <v>0</v>
      </c>
      <c r="H192" s="46">
        <f aca="true" t="shared" si="9" ref="H192:H199">IF(E192=0,,F192/E192*100)</f>
        <v>0</v>
      </c>
    </row>
    <row r="193" spans="1:8" s="127" customFormat="1" ht="22.5" customHeight="1">
      <c r="A193" s="149">
        <v>322</v>
      </c>
      <c r="B193" s="149" t="s">
        <v>1820</v>
      </c>
      <c r="C193" s="32" t="s">
        <v>1639</v>
      </c>
      <c r="D193" s="35" t="s">
        <v>1872</v>
      </c>
      <c r="E193" s="45">
        <v>160000</v>
      </c>
      <c r="F193" s="45">
        <v>0</v>
      </c>
      <c r="G193" s="45">
        <v>0</v>
      </c>
      <c r="H193" s="46">
        <f t="shared" si="9"/>
        <v>0</v>
      </c>
    </row>
    <row r="194" spans="1:12" s="127" customFormat="1" ht="22.5" customHeight="1">
      <c r="A194" s="149">
        <v>322</v>
      </c>
      <c r="B194" s="149" t="s">
        <v>1821</v>
      </c>
      <c r="C194" s="32" t="s">
        <v>1639</v>
      </c>
      <c r="D194" s="35" t="s">
        <v>1957</v>
      </c>
      <c r="E194" s="45">
        <v>109825</v>
      </c>
      <c r="F194" s="45">
        <v>0</v>
      </c>
      <c r="G194" s="45">
        <v>0</v>
      </c>
      <c r="H194" s="46">
        <f t="shared" si="9"/>
        <v>0</v>
      </c>
      <c r="L194" s="221"/>
    </row>
    <row r="195" spans="1:12" s="127" customFormat="1" ht="22.5" customHeight="1">
      <c r="A195" s="149">
        <v>322</v>
      </c>
      <c r="B195" s="149" t="s">
        <v>1822</v>
      </c>
      <c r="C195" s="32" t="s">
        <v>1639</v>
      </c>
      <c r="D195" s="35" t="s">
        <v>1958</v>
      </c>
      <c r="E195" s="45">
        <v>161500</v>
      </c>
      <c r="F195" s="45">
        <v>0</v>
      </c>
      <c r="G195" s="45">
        <v>0</v>
      </c>
      <c r="H195" s="46">
        <f t="shared" si="9"/>
        <v>0</v>
      </c>
      <c r="L195" s="221"/>
    </row>
    <row r="196" spans="1:12" s="127" customFormat="1" ht="22.5" customHeight="1">
      <c r="A196" s="149">
        <v>322</v>
      </c>
      <c r="B196" s="149" t="s">
        <v>1870</v>
      </c>
      <c r="C196" s="32" t="s">
        <v>1639</v>
      </c>
      <c r="D196" s="35" t="s">
        <v>1959</v>
      </c>
      <c r="E196" s="45">
        <v>866667</v>
      </c>
      <c r="F196" s="45">
        <v>0</v>
      </c>
      <c r="G196" s="45">
        <v>866667</v>
      </c>
      <c r="H196" s="46">
        <f t="shared" si="9"/>
        <v>0</v>
      </c>
      <c r="L196" s="221"/>
    </row>
    <row r="197" spans="1:12" s="127" customFormat="1" ht="22.5" customHeight="1">
      <c r="A197" s="149">
        <v>322</v>
      </c>
      <c r="B197" s="149" t="s">
        <v>1954</v>
      </c>
      <c r="C197" s="32" t="s">
        <v>1639</v>
      </c>
      <c r="D197" s="35" t="s">
        <v>1959</v>
      </c>
      <c r="E197" s="45"/>
      <c r="F197" s="45"/>
      <c r="G197" s="45"/>
      <c r="H197" s="46">
        <f t="shared" si="9"/>
        <v>0</v>
      </c>
      <c r="L197" s="221"/>
    </row>
    <row r="198" spans="1:8" s="127" customFormat="1" ht="22.5" customHeight="1">
      <c r="A198" s="149">
        <v>322</v>
      </c>
      <c r="B198" s="149" t="s">
        <v>1955</v>
      </c>
      <c r="C198" s="32" t="s">
        <v>1639</v>
      </c>
      <c r="D198" s="35" t="s">
        <v>1960</v>
      </c>
      <c r="E198" s="45"/>
      <c r="F198" s="45"/>
      <c r="G198" s="45"/>
      <c r="H198" s="46">
        <f t="shared" si="9"/>
        <v>0</v>
      </c>
    </row>
    <row r="199" spans="1:8" s="127" customFormat="1" ht="22.5" customHeight="1">
      <c r="A199" s="149">
        <v>322</v>
      </c>
      <c r="B199" s="149" t="s">
        <v>1956</v>
      </c>
      <c r="C199" s="32" t="s">
        <v>1639</v>
      </c>
      <c r="D199" s="35" t="s">
        <v>1961</v>
      </c>
      <c r="E199" s="45"/>
      <c r="F199" s="45"/>
      <c r="G199" s="45"/>
      <c r="H199" s="46">
        <f t="shared" si="9"/>
        <v>0</v>
      </c>
    </row>
    <row r="200" spans="1:17" s="81" customFormat="1" ht="22.5" customHeight="1">
      <c r="A200" s="47" t="s">
        <v>1092</v>
      </c>
      <c r="B200" s="47" t="s">
        <v>1093</v>
      </c>
      <c r="C200" s="25" t="s">
        <v>1426</v>
      </c>
      <c r="D200" s="17" t="s">
        <v>1094</v>
      </c>
      <c r="E200" s="26"/>
      <c r="F200" s="39"/>
      <c r="G200" s="39"/>
      <c r="H200" s="39"/>
      <c r="I200" s="221"/>
      <c r="J200" s="127"/>
      <c r="K200" s="127"/>
      <c r="L200" s="127"/>
      <c r="M200" s="127"/>
      <c r="N200" s="127"/>
      <c r="O200" s="127"/>
      <c r="P200" s="127"/>
      <c r="Q200" s="127"/>
    </row>
    <row r="201" spans="1:17" s="81" customFormat="1" ht="22.5" customHeight="1">
      <c r="A201" s="18"/>
      <c r="B201" s="62" t="s">
        <v>823</v>
      </c>
      <c r="C201" s="27" t="s">
        <v>1428</v>
      </c>
      <c r="D201" s="246" t="s">
        <v>1087</v>
      </c>
      <c r="E201" s="242">
        <f>SUM(E202:E206)</f>
        <v>0</v>
      </c>
      <c r="F201" s="44">
        <f>SUM(F202:F206)</f>
        <v>0</v>
      </c>
      <c r="G201" s="44">
        <f>SUM(G202:G206)</f>
        <v>0</v>
      </c>
      <c r="H201" s="44">
        <f aca="true" t="shared" si="10" ref="H201:H207">IF(E201=0,,F201/E201*100)</f>
        <v>0</v>
      </c>
      <c r="I201" s="127"/>
      <c r="J201" s="127"/>
      <c r="K201" s="127"/>
      <c r="L201" s="127"/>
      <c r="M201" s="127"/>
      <c r="N201" s="127"/>
      <c r="O201" s="127"/>
      <c r="P201" s="127"/>
      <c r="Q201" s="127"/>
    </row>
    <row r="202" spans="1:8" s="127" customFormat="1" ht="22.5" customHeight="1">
      <c r="A202" s="149">
        <v>322001</v>
      </c>
      <c r="B202" s="149" t="s">
        <v>824</v>
      </c>
      <c r="C202" s="32" t="s">
        <v>1639</v>
      </c>
      <c r="D202" s="35" t="s">
        <v>1962</v>
      </c>
      <c r="E202" s="241"/>
      <c r="F202" s="241"/>
      <c r="G202" s="241"/>
      <c r="H202" s="46">
        <f t="shared" si="10"/>
        <v>0</v>
      </c>
    </row>
    <row r="203" spans="1:8" s="127" customFormat="1" ht="22.5" customHeight="1">
      <c r="A203" s="149">
        <v>322001</v>
      </c>
      <c r="B203" s="149" t="s">
        <v>825</v>
      </c>
      <c r="C203" s="32" t="s">
        <v>1639</v>
      </c>
      <c r="D203" s="35"/>
      <c r="E203" s="241"/>
      <c r="F203" s="241"/>
      <c r="G203" s="241"/>
      <c r="H203" s="46">
        <f t="shared" si="10"/>
        <v>0</v>
      </c>
    </row>
    <row r="204" spans="1:8" s="127" customFormat="1" ht="22.5" customHeight="1">
      <c r="A204" s="149">
        <v>322001</v>
      </c>
      <c r="B204" s="149" t="s">
        <v>1143</v>
      </c>
      <c r="C204" s="32" t="s">
        <v>1639</v>
      </c>
      <c r="D204" s="35"/>
      <c r="E204" s="45"/>
      <c r="F204" s="241"/>
      <c r="G204" s="241"/>
      <c r="H204" s="46">
        <f t="shared" si="10"/>
        <v>0</v>
      </c>
    </row>
    <row r="205" spans="1:8" s="127" customFormat="1" ht="22.5" customHeight="1">
      <c r="A205" s="149">
        <v>322001</v>
      </c>
      <c r="B205" s="149" t="s">
        <v>307</v>
      </c>
      <c r="C205" s="32" t="s">
        <v>1639</v>
      </c>
      <c r="D205" s="35"/>
      <c r="E205" s="241"/>
      <c r="F205" s="241"/>
      <c r="G205" s="241"/>
      <c r="H205" s="46">
        <f t="shared" si="10"/>
        <v>0</v>
      </c>
    </row>
    <row r="206" spans="1:8" s="127" customFormat="1" ht="22.5" customHeight="1">
      <c r="A206" s="313">
        <v>322001</v>
      </c>
      <c r="B206" s="149" t="s">
        <v>1908</v>
      </c>
      <c r="C206" s="32" t="s">
        <v>1639</v>
      </c>
      <c r="D206" s="314"/>
      <c r="E206" s="241"/>
      <c r="F206" s="241"/>
      <c r="G206" s="241"/>
      <c r="H206" s="46">
        <f t="shared" si="10"/>
        <v>0</v>
      </c>
    </row>
    <row r="207" spans="1:17" s="81" customFormat="1" ht="22.5" customHeight="1">
      <c r="A207" s="48"/>
      <c r="B207" s="49"/>
      <c r="C207" s="48"/>
      <c r="D207" s="49" t="s">
        <v>1417</v>
      </c>
      <c r="E207" s="50">
        <f>SUM(E201,E191,E185)</f>
        <v>1432624</v>
      </c>
      <c r="F207" s="50">
        <f>SUM(F201,F191,F185)</f>
        <v>56808.87</v>
      </c>
      <c r="G207" s="50">
        <f>SUM(G201,G191,G185)</f>
        <v>869167</v>
      </c>
      <c r="H207" s="50">
        <f t="shared" si="10"/>
        <v>3.965371932900747</v>
      </c>
      <c r="I207" s="127"/>
      <c r="J207" s="127"/>
      <c r="K207" s="127"/>
      <c r="L207" s="127"/>
      <c r="M207" s="127"/>
      <c r="N207" s="127"/>
      <c r="O207" s="127"/>
      <c r="P207" s="127"/>
      <c r="Q207" s="127"/>
    </row>
    <row r="208" spans="1:17" s="81" customFormat="1" ht="8.25">
      <c r="A208" s="51"/>
      <c r="B208" s="52"/>
      <c r="C208" s="51"/>
      <c r="D208" s="36"/>
      <c r="E208" s="53"/>
      <c r="F208" s="53"/>
      <c r="G208" s="54"/>
      <c r="H208" s="51"/>
      <c r="I208" s="127"/>
      <c r="J208" s="127"/>
      <c r="K208" s="127"/>
      <c r="L208" s="127"/>
      <c r="M208" s="127"/>
      <c r="N208" s="127"/>
      <c r="O208" s="127"/>
      <c r="P208" s="127"/>
      <c r="Q208" s="127"/>
    </row>
    <row r="209" spans="1:17" s="81" customFormat="1" ht="8.25">
      <c r="A209" s="382" t="s">
        <v>1692</v>
      </c>
      <c r="B209" s="382"/>
      <c r="C209" s="382"/>
      <c r="D209" s="382"/>
      <c r="E209" s="382"/>
      <c r="F209" s="382"/>
      <c r="G209" s="382"/>
      <c r="H209" s="383"/>
      <c r="I209" s="127"/>
      <c r="J209" s="127"/>
      <c r="K209" s="127"/>
      <c r="L209" s="127"/>
      <c r="M209" s="127"/>
      <c r="N209" s="127"/>
      <c r="O209" s="127"/>
      <c r="P209" s="127"/>
      <c r="Q209" s="127"/>
    </row>
    <row r="210" spans="1:17" s="81" customFormat="1" ht="17.25" customHeight="1">
      <c r="A210" s="384" t="s">
        <v>13</v>
      </c>
      <c r="B210" s="385"/>
      <c r="C210" s="385"/>
      <c r="D210" s="385"/>
      <c r="E210" s="385"/>
      <c r="F210" s="385"/>
      <c r="G210" s="385"/>
      <c r="H210" s="385"/>
      <c r="I210" s="127"/>
      <c r="J210" s="127"/>
      <c r="K210" s="127"/>
      <c r="L210" s="127"/>
      <c r="M210" s="127"/>
      <c r="N210" s="127"/>
      <c r="O210" s="127"/>
      <c r="P210" s="127"/>
      <c r="Q210" s="127"/>
    </row>
    <row r="211" spans="1:17" s="81" customFormat="1" ht="20.25" customHeight="1">
      <c r="A211" s="385"/>
      <c r="B211" s="385"/>
      <c r="C211" s="385"/>
      <c r="D211" s="385"/>
      <c r="E211" s="385"/>
      <c r="F211" s="385"/>
      <c r="G211" s="385"/>
      <c r="H211" s="385"/>
      <c r="I211" s="127"/>
      <c r="J211" s="127"/>
      <c r="K211" s="127"/>
      <c r="L211" s="127"/>
      <c r="M211" s="127"/>
      <c r="N211" s="127"/>
      <c r="O211" s="127"/>
      <c r="P211" s="127"/>
      <c r="Q211" s="127"/>
    </row>
    <row r="212" spans="1:17" s="81" customFormat="1" ht="8.25">
      <c r="A212" s="51"/>
      <c r="B212" s="52"/>
      <c r="C212" s="51"/>
      <c r="D212" s="36"/>
      <c r="E212" s="53"/>
      <c r="F212" s="53"/>
      <c r="G212" s="54"/>
      <c r="H212" s="51"/>
      <c r="I212" s="127"/>
      <c r="J212" s="127"/>
      <c r="K212" s="127"/>
      <c r="L212" s="127"/>
      <c r="M212" s="127"/>
      <c r="N212" s="127"/>
      <c r="O212" s="127"/>
      <c r="P212" s="127"/>
      <c r="Q212" s="127"/>
    </row>
    <row r="213" spans="1:17" s="81" customFormat="1" ht="22.5" customHeight="1">
      <c r="A213" s="386" t="s">
        <v>828</v>
      </c>
      <c r="B213" s="387"/>
      <c r="C213" s="387"/>
      <c r="D213" s="387"/>
      <c r="E213" s="387"/>
      <c r="F213" s="387"/>
      <c r="G213" s="387"/>
      <c r="H213" s="387"/>
      <c r="I213" s="127"/>
      <c r="J213" s="127"/>
      <c r="K213" s="127"/>
      <c r="L213" s="127"/>
      <c r="M213" s="127"/>
      <c r="N213" s="127"/>
      <c r="O213" s="127"/>
      <c r="P213" s="127"/>
      <c r="Q213" s="127"/>
    </row>
    <row r="214" spans="1:17" s="81" customFormat="1" ht="22.5" customHeight="1">
      <c r="A214" s="95" t="s">
        <v>1421</v>
      </c>
      <c r="B214" s="96" t="s">
        <v>1422</v>
      </c>
      <c r="C214" s="97" t="s">
        <v>1423</v>
      </c>
      <c r="D214" s="154" t="s">
        <v>1413</v>
      </c>
      <c r="E214" s="95" t="s">
        <v>1415</v>
      </c>
      <c r="F214" s="95" t="s">
        <v>983</v>
      </c>
      <c r="G214" s="95" t="s">
        <v>984</v>
      </c>
      <c r="H214" s="95" t="s">
        <v>1416</v>
      </c>
      <c r="I214" s="127"/>
      <c r="J214" s="127"/>
      <c r="K214" s="127"/>
      <c r="L214" s="127"/>
      <c r="M214" s="127"/>
      <c r="N214" s="127"/>
      <c r="O214" s="127"/>
      <c r="P214" s="127"/>
      <c r="Q214" s="127"/>
    </row>
    <row r="215" spans="1:17" s="81" customFormat="1" ht="22.5" customHeight="1">
      <c r="A215" s="37" t="s">
        <v>1084</v>
      </c>
      <c r="B215" s="37" t="s">
        <v>1085</v>
      </c>
      <c r="C215" s="14" t="s">
        <v>1426</v>
      </c>
      <c r="D215" s="38" t="s">
        <v>1086</v>
      </c>
      <c r="E215" s="39"/>
      <c r="F215" s="39"/>
      <c r="G215" s="39"/>
      <c r="H215" s="39"/>
      <c r="I215" s="127"/>
      <c r="J215" s="127"/>
      <c r="K215" s="127"/>
      <c r="L215" s="127"/>
      <c r="M215" s="127"/>
      <c r="N215" s="127"/>
      <c r="O215" s="127"/>
      <c r="P215" s="127"/>
      <c r="Q215" s="127"/>
    </row>
    <row r="216" spans="1:17" s="81" customFormat="1" ht="22.5" customHeight="1">
      <c r="A216" s="40"/>
      <c r="B216" s="41" t="s">
        <v>829</v>
      </c>
      <c r="C216" s="42" t="s">
        <v>1428</v>
      </c>
      <c r="D216" s="43"/>
      <c r="E216" s="44">
        <f>SUM(E217:E220)</f>
        <v>0</v>
      </c>
      <c r="F216" s="44">
        <f>SUM(F217:F220)</f>
        <v>165087.52</v>
      </c>
      <c r="G216" s="44">
        <f>SUM(G217:G220)</f>
        <v>0</v>
      </c>
      <c r="H216" s="44">
        <f>IF(E216=0,,F216/E216*100)</f>
        <v>0</v>
      </c>
      <c r="I216" s="127"/>
      <c r="J216" s="127"/>
      <c r="K216" s="127"/>
      <c r="L216" s="127"/>
      <c r="M216" s="127"/>
      <c r="N216" s="127"/>
      <c r="O216" s="127"/>
      <c r="P216" s="127"/>
      <c r="Q216" s="127"/>
    </row>
    <row r="217" spans="1:17" s="81" customFormat="1" ht="22.5" customHeight="1">
      <c r="A217" s="20">
        <v>453</v>
      </c>
      <c r="B217" s="21" t="s">
        <v>830</v>
      </c>
      <c r="C217" s="20" t="s">
        <v>594</v>
      </c>
      <c r="D217" s="22" t="s">
        <v>595</v>
      </c>
      <c r="E217" s="45">
        <v>0</v>
      </c>
      <c r="F217" s="45">
        <v>243.28</v>
      </c>
      <c r="G217" s="45">
        <v>0</v>
      </c>
      <c r="H217" s="45">
        <f>IF(E217=0,,F217/E217*100)</f>
        <v>0</v>
      </c>
      <c r="I217" s="127"/>
      <c r="J217" s="127"/>
      <c r="K217" s="127"/>
      <c r="L217" s="127"/>
      <c r="M217" s="127"/>
      <c r="N217" s="127"/>
      <c r="O217" s="127"/>
      <c r="P217" s="127"/>
      <c r="Q217" s="127"/>
    </row>
    <row r="218" spans="1:17" s="81" customFormat="1" ht="22.5" customHeight="1">
      <c r="A218" s="20">
        <v>453</v>
      </c>
      <c r="B218" s="21" t="s">
        <v>323</v>
      </c>
      <c r="C218" s="20" t="s">
        <v>594</v>
      </c>
      <c r="D218" s="22" t="s">
        <v>596</v>
      </c>
      <c r="E218" s="45">
        <v>0</v>
      </c>
      <c r="F218" s="45">
        <v>19.24</v>
      </c>
      <c r="G218" s="45">
        <v>0</v>
      </c>
      <c r="H218" s="45">
        <f>IF(E218=0,,F218/E218*100)</f>
        <v>0</v>
      </c>
      <c r="I218" s="127"/>
      <c r="J218" s="127"/>
      <c r="K218" s="127"/>
      <c r="L218" s="127"/>
      <c r="M218" s="127"/>
      <c r="N218" s="127"/>
      <c r="O218" s="127"/>
      <c r="P218" s="127"/>
      <c r="Q218" s="127"/>
    </row>
    <row r="219" spans="1:17" s="81" customFormat="1" ht="22.5" customHeight="1">
      <c r="A219" s="20">
        <v>453</v>
      </c>
      <c r="B219" s="21" t="s">
        <v>324</v>
      </c>
      <c r="C219" s="20" t="s">
        <v>594</v>
      </c>
      <c r="D219" s="22" t="s">
        <v>597</v>
      </c>
      <c r="E219" s="45">
        <v>0</v>
      </c>
      <c r="F219" s="45">
        <v>55000</v>
      </c>
      <c r="G219" s="45">
        <v>0</v>
      </c>
      <c r="H219" s="45">
        <f>IF(E219=0,,F219/E219*100)</f>
        <v>0</v>
      </c>
      <c r="I219" s="127"/>
      <c r="J219" s="127"/>
      <c r="K219" s="127"/>
      <c r="L219" s="127"/>
      <c r="M219" s="127"/>
      <c r="N219" s="127"/>
      <c r="O219" s="127"/>
      <c r="P219" s="127"/>
      <c r="Q219" s="127"/>
    </row>
    <row r="220" spans="1:17" s="81" customFormat="1" ht="22.5" customHeight="1">
      <c r="A220" s="20">
        <v>453</v>
      </c>
      <c r="B220" s="21" t="s">
        <v>325</v>
      </c>
      <c r="C220" s="20" t="s">
        <v>594</v>
      </c>
      <c r="D220" s="22" t="s">
        <v>598</v>
      </c>
      <c r="E220" s="45">
        <v>0</v>
      </c>
      <c r="F220" s="45">
        <v>109825</v>
      </c>
      <c r="G220" s="45">
        <v>0</v>
      </c>
      <c r="H220" s="45">
        <f>IF(E220=0,,F220/E220*100)</f>
        <v>0</v>
      </c>
      <c r="I220" s="127"/>
      <c r="J220" s="127"/>
      <c r="K220" s="127"/>
      <c r="L220" s="127"/>
      <c r="M220" s="127"/>
      <c r="N220" s="127"/>
      <c r="O220" s="127"/>
      <c r="P220" s="127"/>
      <c r="Q220" s="127"/>
    </row>
    <row r="221" spans="1:17" s="81" customFormat="1" ht="22.5" customHeight="1">
      <c r="A221" s="37" t="s">
        <v>1424</v>
      </c>
      <c r="B221" s="37" t="s">
        <v>1425</v>
      </c>
      <c r="C221" s="14" t="s">
        <v>1426</v>
      </c>
      <c r="D221" s="38" t="s">
        <v>1427</v>
      </c>
      <c r="E221" s="39"/>
      <c r="F221" s="39"/>
      <c r="G221" s="39"/>
      <c r="H221" s="39"/>
      <c r="I221" s="127"/>
      <c r="J221" s="127"/>
      <c r="K221" s="127"/>
      <c r="L221" s="127"/>
      <c r="M221" s="127"/>
      <c r="N221" s="127"/>
      <c r="O221" s="127"/>
      <c r="P221" s="127"/>
      <c r="Q221" s="127"/>
    </row>
    <row r="222" spans="1:17" s="81" customFormat="1" ht="22.5" customHeight="1">
      <c r="A222" s="40"/>
      <c r="B222" s="41" t="s">
        <v>831</v>
      </c>
      <c r="C222" s="42" t="s">
        <v>1428</v>
      </c>
      <c r="D222" s="43" t="s">
        <v>832</v>
      </c>
      <c r="E222" s="44">
        <f>SUM(E223:E228)</f>
        <v>1000000</v>
      </c>
      <c r="F222" s="44">
        <f>SUM(F223:F228)</f>
        <v>468875.27</v>
      </c>
      <c r="G222" s="44">
        <f>SUM(G223:G228)</f>
        <v>0</v>
      </c>
      <c r="H222" s="44">
        <f aca="true" t="shared" si="11" ref="H222:H228">IF(E222=0,,F222/E222*100)</f>
        <v>46.887527</v>
      </c>
      <c r="I222" s="127"/>
      <c r="J222" s="127"/>
      <c r="K222" s="127"/>
      <c r="L222" s="127"/>
      <c r="M222" s="127"/>
      <c r="N222" s="127"/>
      <c r="O222" s="127"/>
      <c r="P222" s="127"/>
      <c r="Q222" s="127"/>
    </row>
    <row r="223" spans="1:17" s="81" customFormat="1" ht="22.5" customHeight="1">
      <c r="A223" s="20">
        <v>411005</v>
      </c>
      <c r="B223" s="21" t="s">
        <v>833</v>
      </c>
      <c r="C223" s="20" t="s">
        <v>1639</v>
      </c>
      <c r="D223" s="22" t="s">
        <v>1783</v>
      </c>
      <c r="E223" s="45"/>
      <c r="F223" s="45"/>
      <c r="G223" s="45"/>
      <c r="H223" s="45">
        <f t="shared" si="11"/>
        <v>0</v>
      </c>
      <c r="I223" s="127"/>
      <c r="J223" s="127"/>
      <c r="K223" s="127"/>
      <c r="L223" s="127"/>
      <c r="M223" s="127"/>
      <c r="N223" s="127"/>
      <c r="O223" s="127"/>
      <c r="P223" s="127"/>
      <c r="Q223" s="127"/>
    </row>
    <row r="224" spans="1:17" s="81" customFormat="1" ht="22.5" customHeight="1">
      <c r="A224" s="20">
        <v>451</v>
      </c>
      <c r="B224" s="21" t="s">
        <v>834</v>
      </c>
      <c r="C224" s="20" t="s">
        <v>1639</v>
      </c>
      <c r="D224" s="22" t="s">
        <v>1784</v>
      </c>
      <c r="E224" s="45"/>
      <c r="F224" s="45"/>
      <c r="G224" s="45"/>
      <c r="H224" s="45">
        <f t="shared" si="11"/>
        <v>0</v>
      </c>
      <c r="I224" s="127"/>
      <c r="J224" s="127"/>
      <c r="K224" s="127"/>
      <c r="L224" s="127"/>
      <c r="M224" s="127"/>
      <c r="N224" s="127"/>
      <c r="O224" s="127"/>
      <c r="P224" s="127"/>
      <c r="Q224" s="127"/>
    </row>
    <row r="225" spans="1:17" s="81" customFormat="1" ht="22.5" customHeight="1">
      <c r="A225" s="20">
        <v>454</v>
      </c>
      <c r="B225" s="21" t="s">
        <v>835</v>
      </c>
      <c r="C225" s="20" t="s">
        <v>1639</v>
      </c>
      <c r="D225" s="22" t="s">
        <v>311</v>
      </c>
      <c r="E225" s="45"/>
      <c r="F225" s="45"/>
      <c r="G225" s="45"/>
      <c r="H225" s="45">
        <f t="shared" si="11"/>
        <v>0</v>
      </c>
      <c r="I225" s="127"/>
      <c r="J225" s="127"/>
      <c r="K225" s="127"/>
      <c r="L225" s="127"/>
      <c r="M225" s="127"/>
      <c r="N225" s="127"/>
      <c r="O225" s="127"/>
      <c r="P225" s="127"/>
      <c r="Q225" s="127"/>
    </row>
    <row r="226" spans="1:17" s="81" customFormat="1" ht="22.5" customHeight="1">
      <c r="A226" s="20">
        <v>454</v>
      </c>
      <c r="B226" s="21" t="s">
        <v>1689</v>
      </c>
      <c r="C226" s="20" t="s">
        <v>1639</v>
      </c>
      <c r="D226" s="22" t="s">
        <v>1873</v>
      </c>
      <c r="E226" s="45">
        <v>1000000</v>
      </c>
      <c r="F226" s="45">
        <v>468875.27</v>
      </c>
      <c r="G226" s="45">
        <v>0</v>
      </c>
      <c r="H226" s="45">
        <f t="shared" si="11"/>
        <v>46.887527</v>
      </c>
      <c r="I226" s="127"/>
      <c r="J226" s="127"/>
      <c r="K226" s="127"/>
      <c r="L226" s="127"/>
      <c r="M226" s="127"/>
      <c r="N226" s="127"/>
      <c r="O226" s="127"/>
      <c r="P226" s="127"/>
      <c r="Q226" s="127"/>
    </row>
    <row r="227" spans="1:17" s="81" customFormat="1" ht="22.5" customHeight="1">
      <c r="A227" s="20">
        <v>514</v>
      </c>
      <c r="B227" s="21" t="s">
        <v>1494</v>
      </c>
      <c r="C227" s="20" t="s">
        <v>1639</v>
      </c>
      <c r="D227" s="22" t="s">
        <v>1823</v>
      </c>
      <c r="E227" s="45"/>
      <c r="F227" s="45"/>
      <c r="G227" s="45"/>
      <c r="H227" s="45">
        <f t="shared" si="11"/>
        <v>0</v>
      </c>
      <c r="I227" s="127"/>
      <c r="J227" s="127"/>
      <c r="K227" s="127"/>
      <c r="L227" s="221"/>
      <c r="M227" s="127"/>
      <c r="N227" s="127"/>
      <c r="O227" s="127"/>
      <c r="P227" s="127"/>
      <c r="Q227" s="127"/>
    </row>
    <row r="228" spans="1:17" s="81" customFormat="1" ht="22.5" customHeight="1">
      <c r="A228" s="20">
        <v>514</v>
      </c>
      <c r="B228" s="21" t="s">
        <v>1495</v>
      </c>
      <c r="C228" s="20" t="s">
        <v>1639</v>
      </c>
      <c r="D228" s="22" t="s">
        <v>1785</v>
      </c>
      <c r="E228" s="45"/>
      <c r="F228" s="45"/>
      <c r="G228" s="45"/>
      <c r="H228" s="45">
        <f t="shared" si="11"/>
        <v>0</v>
      </c>
      <c r="I228" s="127"/>
      <c r="J228" s="127"/>
      <c r="K228" s="127"/>
      <c r="L228" s="127"/>
      <c r="M228" s="127"/>
      <c r="N228" s="127"/>
      <c r="O228" s="127"/>
      <c r="P228" s="127"/>
      <c r="Q228" s="127"/>
    </row>
    <row r="229" spans="1:17" s="81" customFormat="1" ht="22.5" customHeight="1">
      <c r="A229" s="37" t="s">
        <v>184</v>
      </c>
      <c r="B229" s="37" t="s">
        <v>837</v>
      </c>
      <c r="C229" s="14" t="s">
        <v>1426</v>
      </c>
      <c r="D229" s="38" t="s">
        <v>838</v>
      </c>
      <c r="E229" s="39"/>
      <c r="F229" s="39"/>
      <c r="G229" s="39"/>
      <c r="H229" s="39"/>
      <c r="I229" s="127"/>
      <c r="J229" s="127"/>
      <c r="K229" s="127"/>
      <c r="L229" s="127"/>
      <c r="M229" s="127"/>
      <c r="N229" s="127"/>
      <c r="O229" s="127"/>
      <c r="P229" s="127"/>
      <c r="Q229" s="127"/>
    </row>
    <row r="230" spans="1:17" s="81" customFormat="1" ht="22.5" customHeight="1">
      <c r="A230" s="40"/>
      <c r="B230" s="41" t="s">
        <v>839</v>
      </c>
      <c r="C230" s="42" t="s">
        <v>1428</v>
      </c>
      <c r="D230" s="43" t="s">
        <v>838</v>
      </c>
      <c r="E230" s="44">
        <f>SUM(E231:E234)</f>
        <v>0</v>
      </c>
      <c r="F230" s="44">
        <f>SUM(F231:F234)</f>
        <v>0</v>
      </c>
      <c r="G230" s="44">
        <f>SUM(G231:G234)</f>
        <v>0</v>
      </c>
      <c r="H230" s="44">
        <f>IF(E230=0,,F230/E230*100)</f>
        <v>0</v>
      </c>
      <c r="I230" s="127"/>
      <c r="J230" s="127"/>
      <c r="K230" s="127"/>
      <c r="L230" s="127"/>
      <c r="M230" s="127"/>
      <c r="N230" s="127"/>
      <c r="O230" s="127"/>
      <c r="P230" s="127"/>
      <c r="Q230" s="127"/>
    </row>
    <row r="231" spans="1:17" s="81" customFormat="1" ht="22.5" customHeight="1">
      <c r="A231" s="20">
        <v>453</v>
      </c>
      <c r="B231" s="21" t="s">
        <v>840</v>
      </c>
      <c r="C231" s="20" t="s">
        <v>1639</v>
      </c>
      <c r="D231" s="22" t="s">
        <v>423</v>
      </c>
      <c r="E231" s="45"/>
      <c r="F231" s="45"/>
      <c r="G231" s="45"/>
      <c r="H231" s="46">
        <f>IF(E231=0,,F231/E231*100)</f>
        <v>0</v>
      </c>
      <c r="I231" s="127"/>
      <c r="J231" s="127"/>
      <c r="K231" s="127"/>
      <c r="L231" s="127"/>
      <c r="M231" s="127"/>
      <c r="N231" s="127"/>
      <c r="O231" s="127"/>
      <c r="P231" s="127"/>
      <c r="Q231" s="127"/>
    </row>
    <row r="232" spans="1:17" s="81" customFormat="1" ht="22.5" customHeight="1">
      <c r="A232" s="20">
        <v>491</v>
      </c>
      <c r="B232" s="21" t="s">
        <v>1669</v>
      </c>
      <c r="C232" s="20" t="s">
        <v>1639</v>
      </c>
      <c r="D232" s="22" t="s">
        <v>1108</v>
      </c>
      <c r="E232" s="45"/>
      <c r="F232" s="45"/>
      <c r="G232" s="45"/>
      <c r="H232" s="46">
        <f>IF(E232=0,,F232/E232*100)</f>
        <v>0</v>
      </c>
      <c r="I232" s="127"/>
      <c r="J232" s="127"/>
      <c r="K232" s="127"/>
      <c r="L232" s="127"/>
      <c r="M232" s="127"/>
      <c r="N232" s="127"/>
      <c r="O232" s="127"/>
      <c r="P232" s="127"/>
      <c r="Q232" s="127"/>
    </row>
    <row r="233" spans="1:17" s="81" customFormat="1" ht="22.5" customHeight="1">
      <c r="A233" s="20">
        <v>491</v>
      </c>
      <c r="B233" s="21" t="s">
        <v>1670</v>
      </c>
      <c r="C233" s="20" t="s">
        <v>424</v>
      </c>
      <c r="D233" s="22" t="s">
        <v>1556</v>
      </c>
      <c r="E233" s="45"/>
      <c r="F233" s="45"/>
      <c r="G233" s="45"/>
      <c r="H233" s="46">
        <f>IF(E233=0,,F233/E233*100)</f>
        <v>0</v>
      </c>
      <c r="I233" s="127"/>
      <c r="J233" s="127"/>
      <c r="K233" s="127"/>
      <c r="L233" s="127"/>
      <c r="M233" s="127"/>
      <c r="N233" s="127"/>
      <c r="O233" s="127"/>
      <c r="P233" s="127"/>
      <c r="Q233" s="127"/>
    </row>
    <row r="234" spans="1:17" s="81" customFormat="1" ht="22.5" customHeight="1">
      <c r="A234" s="20">
        <v>453</v>
      </c>
      <c r="B234" s="21" t="s">
        <v>425</v>
      </c>
      <c r="C234" s="20" t="s">
        <v>424</v>
      </c>
      <c r="D234" s="22" t="s">
        <v>1555</v>
      </c>
      <c r="E234" s="45"/>
      <c r="F234" s="45"/>
      <c r="G234" s="45"/>
      <c r="H234" s="46">
        <f>IF(E234=0,,F234/E234*100)</f>
        <v>0</v>
      </c>
      <c r="I234" s="127"/>
      <c r="J234" s="127"/>
      <c r="K234" s="127"/>
      <c r="L234" s="127"/>
      <c r="M234" s="127"/>
      <c r="N234" s="127"/>
      <c r="O234" s="127"/>
      <c r="P234" s="127"/>
      <c r="Q234" s="127"/>
    </row>
    <row r="235" spans="1:17" s="81" customFormat="1" ht="22.5" customHeight="1">
      <c r="A235" s="37" t="s">
        <v>1092</v>
      </c>
      <c r="B235" s="37" t="s">
        <v>841</v>
      </c>
      <c r="C235" s="14" t="s">
        <v>1426</v>
      </c>
      <c r="D235" s="38" t="s">
        <v>1094</v>
      </c>
      <c r="E235" s="39"/>
      <c r="F235" s="39"/>
      <c r="G235" s="39"/>
      <c r="H235" s="39"/>
      <c r="I235" s="127"/>
      <c r="J235" s="127"/>
      <c r="K235" s="127"/>
      <c r="L235" s="127"/>
      <c r="M235" s="127"/>
      <c r="N235" s="127"/>
      <c r="O235" s="127"/>
      <c r="P235" s="127"/>
      <c r="Q235" s="127"/>
    </row>
    <row r="236" spans="1:17" s="81" customFormat="1" ht="22.5" customHeight="1">
      <c r="A236" s="40"/>
      <c r="B236" s="41" t="s">
        <v>842</v>
      </c>
      <c r="C236" s="42" t="s">
        <v>1428</v>
      </c>
      <c r="D236" s="43" t="s">
        <v>1094</v>
      </c>
      <c r="E236" s="44">
        <f>SUM(E237:E237)</f>
        <v>0</v>
      </c>
      <c r="F236" s="44">
        <f>SUM(F237:F237)</f>
        <v>0</v>
      </c>
      <c r="G236" s="44">
        <f>SUM(G237:G237)</f>
        <v>0</v>
      </c>
      <c r="H236" s="44">
        <f>IF(F236=0,,F236/E236*100)</f>
        <v>0</v>
      </c>
      <c r="I236" s="127"/>
      <c r="J236" s="127"/>
      <c r="K236" s="127"/>
      <c r="L236" s="127"/>
      <c r="M236" s="127"/>
      <c r="N236" s="127"/>
      <c r="O236" s="127"/>
      <c r="P236" s="127"/>
      <c r="Q236" s="127"/>
    </row>
    <row r="237" spans="1:17" s="81" customFormat="1" ht="22.5" customHeight="1">
      <c r="A237" s="20"/>
      <c r="B237" s="21" t="s">
        <v>843</v>
      </c>
      <c r="C237" s="20" t="s">
        <v>1639</v>
      </c>
      <c r="D237" s="22"/>
      <c r="E237" s="45"/>
      <c r="F237" s="45"/>
      <c r="G237" s="45"/>
      <c r="H237" s="45">
        <f>IF(F237=0,,F237/E237*100)</f>
        <v>0</v>
      </c>
      <c r="I237" s="127"/>
      <c r="J237" s="127"/>
      <c r="K237" s="127"/>
      <c r="L237" s="127"/>
      <c r="M237" s="127"/>
      <c r="N237" s="127"/>
      <c r="O237" s="127"/>
      <c r="P237" s="127"/>
      <c r="Q237" s="127"/>
    </row>
    <row r="238" spans="1:17" s="81" customFormat="1" ht="22.5" customHeight="1">
      <c r="A238" s="37" t="s">
        <v>849</v>
      </c>
      <c r="B238" s="37" t="s">
        <v>846</v>
      </c>
      <c r="C238" s="14" t="s">
        <v>1426</v>
      </c>
      <c r="D238" s="38" t="s">
        <v>844</v>
      </c>
      <c r="E238" s="39"/>
      <c r="F238" s="39"/>
      <c r="G238" s="39"/>
      <c r="H238" s="39"/>
      <c r="I238" s="127"/>
      <c r="J238" s="127"/>
      <c r="K238" s="127"/>
      <c r="L238" s="127"/>
      <c r="M238" s="127"/>
      <c r="N238" s="127"/>
      <c r="O238" s="127"/>
      <c r="P238" s="127"/>
      <c r="Q238" s="127"/>
    </row>
    <row r="239" spans="1:17" s="81" customFormat="1" ht="22.5" customHeight="1">
      <c r="A239" s="40"/>
      <c r="B239" s="41" t="s">
        <v>847</v>
      </c>
      <c r="C239" s="42" t="s">
        <v>1428</v>
      </c>
      <c r="D239" s="43" t="s">
        <v>844</v>
      </c>
      <c r="E239" s="44">
        <f>SUM(E240:E240)</f>
        <v>0</v>
      </c>
      <c r="F239" s="44">
        <f>SUM(F240:F240)</f>
        <v>0</v>
      </c>
      <c r="G239" s="44">
        <f>SUM(G240:G240)</f>
        <v>0</v>
      </c>
      <c r="H239" s="44">
        <f>IF(E239=0,,F239/E239*100)</f>
        <v>0</v>
      </c>
      <c r="I239" s="127"/>
      <c r="J239" s="127"/>
      <c r="K239" s="127"/>
      <c r="L239" s="127"/>
      <c r="M239" s="127"/>
      <c r="N239" s="127"/>
      <c r="O239" s="127"/>
      <c r="P239" s="127"/>
      <c r="Q239" s="127"/>
    </row>
    <row r="240" spans="1:17" s="81" customFormat="1" ht="22.5" customHeight="1">
      <c r="A240" s="20">
        <v>513001</v>
      </c>
      <c r="B240" s="21" t="s">
        <v>848</v>
      </c>
      <c r="C240" s="20" t="s">
        <v>1639</v>
      </c>
      <c r="D240" s="22" t="s">
        <v>1048</v>
      </c>
      <c r="E240" s="45"/>
      <c r="F240" s="45"/>
      <c r="G240" s="45"/>
      <c r="H240" s="45">
        <f>IF(E240=0,,F240/E240*100)</f>
        <v>0</v>
      </c>
      <c r="I240" s="127"/>
      <c r="J240" s="127"/>
      <c r="K240" s="127"/>
      <c r="L240" s="127"/>
      <c r="M240" s="127"/>
      <c r="N240" s="127"/>
      <c r="O240" s="127"/>
      <c r="P240" s="127"/>
      <c r="Q240" s="127"/>
    </row>
    <row r="241" spans="1:17" s="81" customFormat="1" ht="22.5" customHeight="1">
      <c r="A241" s="37" t="s">
        <v>826</v>
      </c>
      <c r="B241" s="37" t="s">
        <v>1097</v>
      </c>
      <c r="C241" s="14" t="s">
        <v>1426</v>
      </c>
      <c r="D241" s="38" t="s">
        <v>1098</v>
      </c>
      <c r="E241" s="39"/>
      <c r="F241" s="39"/>
      <c r="G241" s="39"/>
      <c r="H241" s="39"/>
      <c r="I241" s="127"/>
      <c r="J241" s="127"/>
      <c r="K241" s="127"/>
      <c r="L241" s="127"/>
      <c r="M241" s="127"/>
      <c r="N241" s="127"/>
      <c r="O241" s="127"/>
      <c r="P241" s="127"/>
      <c r="Q241" s="127"/>
    </row>
    <row r="242" spans="1:17" s="81" customFormat="1" ht="22.5" customHeight="1">
      <c r="A242" s="40"/>
      <c r="B242" s="41" t="s">
        <v>827</v>
      </c>
      <c r="C242" s="42" t="s">
        <v>1428</v>
      </c>
      <c r="D242" s="43" t="s">
        <v>1098</v>
      </c>
      <c r="E242" s="44">
        <f>SUM(E243:E243)</f>
        <v>0</v>
      </c>
      <c r="F242" s="44">
        <f>SUM(F243:F243)</f>
        <v>2876</v>
      </c>
      <c r="G242" s="44">
        <f>SUM(G243:G243)</f>
        <v>0</v>
      </c>
      <c r="H242" s="44">
        <f>IF(E242=0,,F242/E242*100)</f>
        <v>0</v>
      </c>
      <c r="I242" s="127"/>
      <c r="J242" s="127"/>
      <c r="K242" s="127"/>
      <c r="L242" s="127"/>
      <c r="M242" s="127"/>
      <c r="N242" s="127"/>
      <c r="O242" s="127"/>
      <c r="P242" s="127"/>
      <c r="Q242" s="127"/>
    </row>
    <row r="243" spans="1:17" s="81" customFormat="1" ht="22.5" customHeight="1">
      <c r="A243" s="20">
        <v>444</v>
      </c>
      <c r="B243" s="21" t="s">
        <v>1184</v>
      </c>
      <c r="C243" s="20" t="s">
        <v>1639</v>
      </c>
      <c r="D243" s="22" t="s">
        <v>593</v>
      </c>
      <c r="E243" s="45">
        <v>0</v>
      </c>
      <c r="F243" s="45">
        <v>2876</v>
      </c>
      <c r="G243" s="45">
        <v>0</v>
      </c>
      <c r="H243" s="45">
        <f>IF(E243=0,,F243/E243*100)</f>
        <v>0</v>
      </c>
      <c r="I243" s="127"/>
      <c r="J243" s="127"/>
      <c r="K243" s="127"/>
      <c r="L243" s="127"/>
      <c r="M243" s="127"/>
      <c r="N243" s="127"/>
      <c r="O243" s="127"/>
      <c r="P243" s="127"/>
      <c r="Q243" s="127"/>
    </row>
    <row r="244" spans="1:17" s="81" customFormat="1" ht="22.5" customHeight="1">
      <c r="A244" s="48"/>
      <c r="B244" s="49"/>
      <c r="C244" s="48"/>
      <c r="D244" s="49" t="s">
        <v>1417</v>
      </c>
      <c r="E244" s="50">
        <f>SUM(E242,E239,E236,E230,E222,E216)</f>
        <v>1000000</v>
      </c>
      <c r="F244" s="50">
        <f>SUM(F242,F239,F236,F230,F222,F216)</f>
        <v>636838.79</v>
      </c>
      <c r="G244" s="50">
        <f>SUM(G242,G239,G236,G230,G222,G216)</f>
        <v>0</v>
      </c>
      <c r="H244" s="50">
        <f>IF(F244=0,,F244/E244*100)</f>
        <v>63.683879</v>
      </c>
      <c r="I244" s="127"/>
      <c r="J244" s="127"/>
      <c r="K244" s="127"/>
      <c r="L244" s="127"/>
      <c r="M244" s="127"/>
      <c r="N244" s="127"/>
      <c r="O244" s="127"/>
      <c r="P244" s="127"/>
      <c r="Q244" s="127"/>
    </row>
    <row r="245" spans="1:17" s="81" customFormat="1" ht="8.25">
      <c r="A245" s="115"/>
      <c r="B245" s="115"/>
      <c r="C245" s="115"/>
      <c r="D245" s="115"/>
      <c r="E245" s="115"/>
      <c r="F245" s="115"/>
      <c r="G245" s="115"/>
      <c r="H245" s="115"/>
      <c r="I245" s="127"/>
      <c r="J245" s="127"/>
      <c r="K245" s="127"/>
      <c r="L245" s="127"/>
      <c r="M245" s="127"/>
      <c r="N245" s="127"/>
      <c r="O245" s="127"/>
      <c r="P245" s="127"/>
      <c r="Q245" s="127"/>
    </row>
    <row r="246" spans="1:17" s="81" customFormat="1" ht="8.25">
      <c r="A246" s="382" t="s">
        <v>1692</v>
      </c>
      <c r="B246" s="382"/>
      <c r="C246" s="382"/>
      <c r="D246" s="382"/>
      <c r="E246" s="382"/>
      <c r="F246" s="382"/>
      <c r="G246" s="382"/>
      <c r="H246" s="383"/>
      <c r="I246" s="127"/>
      <c r="J246" s="127"/>
      <c r="K246" s="127"/>
      <c r="L246" s="127"/>
      <c r="M246" s="127"/>
      <c r="N246" s="127"/>
      <c r="O246" s="127"/>
      <c r="P246" s="127"/>
      <c r="Q246" s="127"/>
    </row>
    <row r="247" spans="1:17" s="81" customFormat="1" ht="22.5" customHeight="1">
      <c r="A247" s="384" t="s">
        <v>14</v>
      </c>
      <c r="B247" s="385"/>
      <c r="C247" s="385"/>
      <c r="D247" s="385"/>
      <c r="E247" s="385"/>
      <c r="F247" s="385"/>
      <c r="G247" s="385"/>
      <c r="H247" s="385"/>
      <c r="I247" s="127"/>
      <c r="J247" s="127"/>
      <c r="K247" s="127"/>
      <c r="L247" s="127"/>
      <c r="M247" s="127"/>
      <c r="N247" s="127"/>
      <c r="O247" s="127"/>
      <c r="P247" s="127"/>
      <c r="Q247" s="127"/>
    </row>
    <row r="248" spans="1:17" s="81" customFormat="1" ht="16.5" customHeight="1">
      <c r="A248" s="385"/>
      <c r="B248" s="385"/>
      <c r="C248" s="385"/>
      <c r="D248" s="385"/>
      <c r="E248" s="385"/>
      <c r="F248" s="385"/>
      <c r="G248" s="385"/>
      <c r="H248" s="385"/>
      <c r="I248" s="127"/>
      <c r="J248" s="127"/>
      <c r="K248" s="127"/>
      <c r="L248" s="127"/>
      <c r="M248" s="127"/>
      <c r="N248" s="127"/>
      <c r="O248" s="127"/>
      <c r="P248" s="127"/>
      <c r="Q248" s="127"/>
    </row>
  </sheetData>
  <sheetProtection/>
  <mergeCells count="24">
    <mergeCell ref="A9:D9"/>
    <mergeCell ref="A21:H22"/>
    <mergeCell ref="A20:H20"/>
    <mergeCell ref="A38:H38"/>
    <mergeCell ref="A39:H40"/>
    <mergeCell ref="A82:H82"/>
    <mergeCell ref="A83:H84"/>
    <mergeCell ref="A158:H158"/>
    <mergeCell ref="A5:D5"/>
    <mergeCell ref="A60:H60"/>
    <mergeCell ref="A61:H62"/>
    <mergeCell ref="A6:D6"/>
    <mergeCell ref="A7:D7"/>
    <mergeCell ref="A8:D8"/>
    <mergeCell ref="A10:D10"/>
    <mergeCell ref="A246:H246"/>
    <mergeCell ref="A247:H248"/>
    <mergeCell ref="A178:H178"/>
    <mergeCell ref="A179:H180"/>
    <mergeCell ref="A209:H209"/>
    <mergeCell ref="A210:H211"/>
    <mergeCell ref="A182:H182"/>
    <mergeCell ref="A213:H213"/>
    <mergeCell ref="A159:H15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54"/>
  <sheetViews>
    <sheetView zoomScalePageLayoutView="0" workbookViewId="0" topLeftCell="A85">
      <selection activeCell="F55" sqref="F55"/>
    </sheetView>
  </sheetViews>
  <sheetFormatPr defaultColWidth="9.140625" defaultRowHeight="12.75"/>
  <cols>
    <col min="1" max="2" width="7.00390625" style="81" customWidth="1"/>
    <col min="3" max="3" width="11.00390625" style="81" customWidth="1"/>
    <col min="4" max="4" width="21.00390625" style="81" customWidth="1"/>
    <col min="5" max="8" width="10.8515625" style="81" customWidth="1"/>
    <col min="9" max="9" width="4.421875" style="127" customWidth="1"/>
    <col min="10" max="18" width="9.140625" style="127" customWidth="1"/>
    <col min="19" max="16384" width="9.140625" style="81" customWidth="1"/>
  </cols>
  <sheetData>
    <row r="2" spans="1:7" ht="11.25" customHeight="1">
      <c r="A2" s="414" t="s">
        <v>1282</v>
      </c>
      <c r="B2" s="414"/>
      <c r="C2" s="414"/>
      <c r="D2" s="414"/>
      <c r="E2" s="414"/>
      <c r="F2" s="414"/>
      <c r="G2" s="414"/>
    </row>
    <row r="3" spans="1:7" ht="8.25">
      <c r="A3" s="115"/>
      <c r="B3" s="36"/>
      <c r="C3" s="115"/>
      <c r="D3" s="115"/>
      <c r="E3" s="115"/>
      <c r="F3" s="115"/>
      <c r="G3" s="115"/>
    </row>
    <row r="4" spans="1:7" ht="18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8" customHeight="1">
      <c r="A5" s="415" t="s">
        <v>1283</v>
      </c>
      <c r="B5" s="416"/>
      <c r="C5" s="417"/>
      <c r="D5" s="48" t="s">
        <v>1417</v>
      </c>
      <c r="E5" s="215">
        <f>SUM(E6:E8)</f>
        <v>169680</v>
      </c>
      <c r="F5" s="215">
        <f>SUM(F6:F8)</f>
        <v>230239.39</v>
      </c>
      <c r="G5" s="155">
        <f>SUM(G6:G8)</f>
        <v>135.69035242809997</v>
      </c>
    </row>
    <row r="6" spans="1:7" ht="18" customHeight="1">
      <c r="A6" s="418"/>
      <c r="B6" s="419"/>
      <c r="C6" s="420"/>
      <c r="D6" s="69" t="s">
        <v>1284</v>
      </c>
      <c r="E6" s="87">
        <f>SUM(E118)</f>
        <v>169680</v>
      </c>
      <c r="F6" s="87">
        <f>SUM(E119)</f>
        <v>230239.39</v>
      </c>
      <c r="G6" s="88">
        <f>SUM(E120)</f>
        <v>135.69035242809997</v>
      </c>
    </row>
    <row r="7" spans="1:7" ht="18" customHeight="1">
      <c r="A7" s="418"/>
      <c r="B7" s="419"/>
      <c r="C7" s="420"/>
      <c r="D7" s="69" t="s">
        <v>1285</v>
      </c>
      <c r="E7" s="87">
        <f>SUM(F118)</f>
        <v>0</v>
      </c>
      <c r="F7" s="87">
        <f>SUM(F119)</f>
        <v>0</v>
      </c>
      <c r="G7" s="88">
        <f>SUM(F120)</f>
        <v>0</v>
      </c>
    </row>
    <row r="8" spans="1:7" ht="18" customHeight="1">
      <c r="A8" s="421"/>
      <c r="B8" s="422"/>
      <c r="C8" s="423"/>
      <c r="D8" s="69" t="s">
        <v>1420</v>
      </c>
      <c r="E8" s="87">
        <f>SUM(G118)</f>
        <v>0</v>
      </c>
      <c r="F8" s="87">
        <f>SUM(G119)</f>
        <v>0</v>
      </c>
      <c r="G8" s="88">
        <f>SUM(G120)</f>
        <v>0</v>
      </c>
    </row>
    <row r="11" spans="1:8" ht="18" customHeight="1">
      <c r="A11" s="89" t="s">
        <v>1693</v>
      </c>
      <c r="B11" s="90"/>
      <c r="C11" s="91"/>
      <c r="D11" s="92"/>
      <c r="E11" s="93">
        <f>SUM(E26,E43,E58,E70,E82,E92)</f>
        <v>169680</v>
      </c>
      <c r="F11" s="93">
        <f>SUM(F26,F43,F58,F70,F82,F92)</f>
        <v>230239.39</v>
      </c>
      <c r="G11" s="93">
        <f>SUM(G26,G43,G58,G70,G82,G92)</f>
        <v>128780</v>
      </c>
      <c r="H11" s="93">
        <f>IF(E11=0,,F11/E11*100)</f>
        <v>135.69035242809997</v>
      </c>
    </row>
    <row r="12" spans="1:8" ht="18" customHeight="1">
      <c r="A12" s="86" t="s">
        <v>179</v>
      </c>
      <c r="B12" s="37" t="s">
        <v>1694</v>
      </c>
      <c r="C12" s="14" t="s">
        <v>1428</v>
      </c>
      <c r="D12" s="15" t="s">
        <v>1149</v>
      </c>
      <c r="E12" s="86" t="s">
        <v>1415</v>
      </c>
      <c r="F12" s="86" t="s">
        <v>983</v>
      </c>
      <c r="G12" s="86" t="s">
        <v>984</v>
      </c>
      <c r="H12" s="86" t="s">
        <v>1286</v>
      </c>
    </row>
    <row r="13" spans="1:12" ht="18" customHeight="1">
      <c r="A13" s="95" t="s">
        <v>1421</v>
      </c>
      <c r="B13" s="126"/>
      <c r="C13" s="97" t="s">
        <v>1423</v>
      </c>
      <c r="D13" s="98" t="s">
        <v>1413</v>
      </c>
      <c r="E13" s="99"/>
      <c r="F13" s="99"/>
      <c r="G13" s="99"/>
      <c r="H13" s="99"/>
      <c r="K13" s="248"/>
      <c r="L13" s="248"/>
    </row>
    <row r="14" spans="1:12" ht="18" customHeight="1">
      <c r="A14" s="37" t="s">
        <v>1424</v>
      </c>
      <c r="B14" s="37" t="s">
        <v>1425</v>
      </c>
      <c r="C14" s="14" t="s">
        <v>1426</v>
      </c>
      <c r="D14" s="38" t="s">
        <v>1150</v>
      </c>
      <c r="E14" s="105">
        <f>SUM(E15:E25)</f>
        <v>75200</v>
      </c>
      <c r="F14" s="105">
        <f>SUM(F15:F25)</f>
        <v>145558.37</v>
      </c>
      <c r="G14" s="105">
        <f>SUM(G15:G25)</f>
        <v>74200</v>
      </c>
      <c r="H14" s="105">
        <f>IF(E14=0,,F14/E14*100)</f>
        <v>193.56166223404253</v>
      </c>
      <c r="K14" s="248"/>
      <c r="L14" s="248"/>
    </row>
    <row r="15" spans="1:12" ht="18" customHeight="1">
      <c r="A15" s="68">
        <v>61</v>
      </c>
      <c r="B15" s="73" t="s">
        <v>1638</v>
      </c>
      <c r="C15" s="28" t="s">
        <v>1639</v>
      </c>
      <c r="D15" s="69" t="s">
        <v>426</v>
      </c>
      <c r="E15" s="45">
        <v>43500</v>
      </c>
      <c r="F15" s="66">
        <v>46950.2</v>
      </c>
      <c r="G15" s="66">
        <v>43500</v>
      </c>
      <c r="H15" s="45">
        <f aca="true" t="shared" si="0" ref="H15:H26">IF(E15=0,,F15/E15*100)</f>
        <v>107.93149425287356</v>
      </c>
      <c r="K15" s="254"/>
      <c r="L15" s="247"/>
    </row>
    <row r="16" spans="1:12" ht="18" customHeight="1">
      <c r="A16" s="68">
        <v>62</v>
      </c>
      <c r="B16" s="73" t="s">
        <v>1640</v>
      </c>
      <c r="C16" s="28" t="s">
        <v>1639</v>
      </c>
      <c r="D16" s="69" t="s">
        <v>427</v>
      </c>
      <c r="E16" s="45">
        <v>15400</v>
      </c>
      <c r="F16" s="46">
        <v>17349.61</v>
      </c>
      <c r="G16" s="46">
        <v>15400</v>
      </c>
      <c r="H16" s="45">
        <f t="shared" si="0"/>
        <v>112.6598051948052</v>
      </c>
      <c r="K16" s="254"/>
      <c r="L16" s="247"/>
    </row>
    <row r="17" spans="1:12" ht="18" customHeight="1">
      <c r="A17" s="68">
        <v>62</v>
      </c>
      <c r="B17" s="73" t="s">
        <v>1057</v>
      </c>
      <c r="C17" s="28" t="s">
        <v>1639</v>
      </c>
      <c r="D17" s="69" t="s">
        <v>1118</v>
      </c>
      <c r="E17" s="45">
        <v>0</v>
      </c>
      <c r="F17" s="46">
        <v>1856.71</v>
      </c>
      <c r="G17" s="46">
        <v>0</v>
      </c>
      <c r="H17" s="45">
        <f t="shared" si="0"/>
        <v>0</v>
      </c>
      <c r="K17" s="251"/>
      <c r="L17" s="247"/>
    </row>
    <row r="18" spans="1:12" ht="18" customHeight="1">
      <c r="A18" s="68">
        <v>63</v>
      </c>
      <c r="B18" s="73" t="s">
        <v>1058</v>
      </c>
      <c r="C18" s="28" t="s">
        <v>1639</v>
      </c>
      <c r="D18" s="33" t="s">
        <v>428</v>
      </c>
      <c r="E18" s="45">
        <v>1100</v>
      </c>
      <c r="F18" s="46">
        <v>1518.11</v>
      </c>
      <c r="G18" s="46">
        <v>1100</v>
      </c>
      <c r="H18" s="45">
        <f t="shared" si="0"/>
        <v>138.01</v>
      </c>
      <c r="K18" s="251"/>
      <c r="L18" s="247"/>
    </row>
    <row r="19" spans="1:12" ht="18" customHeight="1">
      <c r="A19" s="68">
        <v>631</v>
      </c>
      <c r="B19" s="73" t="s">
        <v>1059</v>
      </c>
      <c r="C19" s="28" t="s">
        <v>1639</v>
      </c>
      <c r="D19" s="33" t="s">
        <v>638</v>
      </c>
      <c r="E19" s="45">
        <v>200</v>
      </c>
      <c r="F19" s="46">
        <v>0</v>
      </c>
      <c r="G19" s="46">
        <v>200</v>
      </c>
      <c r="H19" s="45">
        <f t="shared" si="0"/>
        <v>0</v>
      </c>
      <c r="K19" s="251"/>
      <c r="L19" s="247"/>
    </row>
    <row r="20" spans="1:12" ht="18" customHeight="1">
      <c r="A20" s="32">
        <v>64</v>
      </c>
      <c r="B20" s="73" t="s">
        <v>1157</v>
      </c>
      <c r="C20" s="28" t="s">
        <v>1639</v>
      </c>
      <c r="D20" s="101" t="s">
        <v>636</v>
      </c>
      <c r="E20" s="34">
        <v>0</v>
      </c>
      <c r="F20" s="46">
        <v>18915</v>
      </c>
      <c r="G20" s="46">
        <v>0</v>
      </c>
      <c r="H20" s="45">
        <f t="shared" si="0"/>
        <v>0</v>
      </c>
      <c r="K20" s="251"/>
      <c r="L20" s="305"/>
    </row>
    <row r="21" spans="1:12" ht="18" customHeight="1">
      <c r="A21" s="32">
        <v>633016</v>
      </c>
      <c r="B21" s="73" t="s">
        <v>1158</v>
      </c>
      <c r="C21" s="28" t="s">
        <v>1639</v>
      </c>
      <c r="D21" s="101" t="s">
        <v>429</v>
      </c>
      <c r="E21" s="45">
        <v>2500</v>
      </c>
      <c r="F21" s="45">
        <v>1926.9</v>
      </c>
      <c r="G21" s="45">
        <v>2500</v>
      </c>
      <c r="H21" s="45">
        <f t="shared" si="0"/>
        <v>77.076</v>
      </c>
      <c r="K21" s="248"/>
      <c r="L21" s="248"/>
    </row>
    <row r="22" spans="1:12" ht="18" customHeight="1">
      <c r="A22" s="32">
        <v>633016</v>
      </c>
      <c r="B22" s="73" t="s">
        <v>879</v>
      </c>
      <c r="C22" s="28" t="s">
        <v>1639</v>
      </c>
      <c r="D22" s="101" t="s">
        <v>1787</v>
      </c>
      <c r="E22" s="45">
        <v>0</v>
      </c>
      <c r="F22" s="46">
        <v>687.04</v>
      </c>
      <c r="G22" s="46">
        <v>0</v>
      </c>
      <c r="H22" s="45">
        <f>IF(E22=0,,F22/E22*100)</f>
        <v>0</v>
      </c>
      <c r="K22" s="248"/>
      <c r="L22" s="248"/>
    </row>
    <row r="23" spans="1:12" ht="18" customHeight="1">
      <c r="A23" s="32">
        <v>637</v>
      </c>
      <c r="B23" s="73" t="s">
        <v>979</v>
      </c>
      <c r="C23" s="28" t="s">
        <v>1639</v>
      </c>
      <c r="D23" s="33" t="s">
        <v>430</v>
      </c>
      <c r="E23" s="45">
        <v>5000</v>
      </c>
      <c r="F23" s="46">
        <v>47100.31</v>
      </c>
      <c r="G23" s="46">
        <v>4000</v>
      </c>
      <c r="H23" s="45">
        <f>IF(E23=0,,F23/E23*100)</f>
        <v>942.0061999999999</v>
      </c>
      <c r="J23" s="221"/>
      <c r="K23" s="248"/>
      <c r="L23" s="248"/>
    </row>
    <row r="24" spans="1:8" ht="18" customHeight="1">
      <c r="A24" s="32">
        <v>637</v>
      </c>
      <c r="B24" s="73" t="s">
        <v>1117</v>
      </c>
      <c r="C24" s="28" t="s">
        <v>1639</v>
      </c>
      <c r="D24" s="33" t="s">
        <v>431</v>
      </c>
      <c r="E24" s="45">
        <v>2000</v>
      </c>
      <c r="F24" s="46">
        <v>795.44</v>
      </c>
      <c r="G24" s="46">
        <v>2000</v>
      </c>
      <c r="H24" s="45">
        <f>IF(E24=0,,F24/E24*100)</f>
        <v>39.772</v>
      </c>
    </row>
    <row r="25" spans="1:8" ht="18" customHeight="1">
      <c r="A25" s="32">
        <v>637</v>
      </c>
      <c r="B25" s="73" t="s">
        <v>637</v>
      </c>
      <c r="C25" s="28" t="s">
        <v>1639</v>
      </c>
      <c r="D25" s="33" t="s">
        <v>878</v>
      </c>
      <c r="E25" s="34">
        <v>5500</v>
      </c>
      <c r="F25" s="66">
        <v>8459.05</v>
      </c>
      <c r="G25" s="46">
        <v>5500</v>
      </c>
      <c r="H25" s="45">
        <f>IF(E25=0,,F25/E25*100)</f>
        <v>153.8009090909091</v>
      </c>
    </row>
    <row r="26" spans="1:8" ht="18" customHeight="1">
      <c r="A26" s="104"/>
      <c r="B26" s="103"/>
      <c r="C26" s="104"/>
      <c r="D26" s="48" t="s">
        <v>1696</v>
      </c>
      <c r="E26" s="50">
        <f>SUM(E14)</f>
        <v>75200</v>
      </c>
      <c r="F26" s="50">
        <f>SUM(F14)</f>
        <v>145558.37</v>
      </c>
      <c r="G26" s="50">
        <f>SUM(G14)</f>
        <v>74200</v>
      </c>
      <c r="H26" s="50">
        <f t="shared" si="0"/>
        <v>193.56166223404253</v>
      </c>
    </row>
    <row r="27" spans="1:8" ht="18" customHeight="1">
      <c r="A27" s="58"/>
      <c r="B27" s="59"/>
      <c r="C27" s="60"/>
      <c r="D27" s="61"/>
      <c r="E27" s="58"/>
      <c r="F27" s="58"/>
      <c r="G27" s="58"/>
      <c r="H27" s="58"/>
    </row>
    <row r="28" spans="1:8" ht="18" customHeight="1">
      <c r="A28" s="382" t="s">
        <v>1692</v>
      </c>
      <c r="B28" s="382"/>
      <c r="C28" s="382"/>
      <c r="D28" s="382"/>
      <c r="E28" s="382"/>
      <c r="F28" s="382"/>
      <c r="G28" s="382"/>
      <c r="H28" s="382"/>
    </row>
    <row r="29" spans="1:8" ht="23.25" customHeight="1">
      <c r="A29" s="384" t="s">
        <v>15</v>
      </c>
      <c r="B29" s="384"/>
      <c r="C29" s="384"/>
      <c r="D29" s="384"/>
      <c r="E29" s="384"/>
      <c r="F29" s="384"/>
      <c r="G29" s="384"/>
      <c r="H29" s="384"/>
    </row>
    <row r="30" spans="1:8" ht="39" customHeight="1">
      <c r="A30" s="384"/>
      <c r="B30" s="384"/>
      <c r="C30" s="384"/>
      <c r="D30" s="384"/>
      <c r="E30" s="384"/>
      <c r="F30" s="384"/>
      <c r="G30" s="384"/>
      <c r="H30" s="384"/>
    </row>
    <row r="31" spans="1:8" ht="18" customHeight="1">
      <c r="A31" s="58"/>
      <c r="B31" s="59"/>
      <c r="C31" s="60"/>
      <c r="D31" s="61"/>
      <c r="E31" s="58"/>
      <c r="F31" s="58"/>
      <c r="G31" s="58"/>
      <c r="H31" s="58"/>
    </row>
    <row r="32" spans="1:8" ht="18" customHeight="1">
      <c r="A32" s="86" t="s">
        <v>179</v>
      </c>
      <c r="B32" s="13" t="s">
        <v>1697</v>
      </c>
      <c r="C32" s="14" t="s">
        <v>1428</v>
      </c>
      <c r="D32" s="15" t="s">
        <v>1698</v>
      </c>
      <c r="E32" s="86" t="s">
        <v>1415</v>
      </c>
      <c r="F32" s="86" t="s">
        <v>983</v>
      </c>
      <c r="G32" s="86" t="s">
        <v>984</v>
      </c>
      <c r="H32" s="86" t="s">
        <v>1416</v>
      </c>
    </row>
    <row r="33" spans="1:8" ht="18" customHeight="1">
      <c r="A33" s="95" t="s">
        <v>1421</v>
      </c>
      <c r="B33" s="96" t="s">
        <v>1422</v>
      </c>
      <c r="C33" s="97" t="s">
        <v>1423</v>
      </c>
      <c r="D33" s="98" t="s">
        <v>1413</v>
      </c>
      <c r="E33" s="99"/>
      <c r="F33" s="99"/>
      <c r="G33" s="99"/>
      <c r="H33" s="99"/>
    </row>
    <row r="34" spans="1:8" ht="18" customHeight="1">
      <c r="A34" s="37" t="s">
        <v>1424</v>
      </c>
      <c r="B34" s="37" t="s">
        <v>1425</v>
      </c>
      <c r="C34" s="14" t="s">
        <v>1426</v>
      </c>
      <c r="D34" s="38" t="s">
        <v>1150</v>
      </c>
      <c r="E34" s="105">
        <f>SUM(E35:E42)</f>
        <v>18210</v>
      </c>
      <c r="F34" s="105">
        <f>SUM(F35:F42)</f>
        <v>15113.009999999998</v>
      </c>
      <c r="G34" s="105">
        <f>SUM(G35:G42)</f>
        <v>18210</v>
      </c>
      <c r="H34" s="105">
        <f aca="true" t="shared" si="1" ref="H34:H43">IF(E34=0,,F34/E34*100)</f>
        <v>82.99291598023063</v>
      </c>
    </row>
    <row r="35" spans="1:8" ht="18" customHeight="1">
      <c r="A35" s="32" t="s">
        <v>1788</v>
      </c>
      <c r="B35" s="73" t="s">
        <v>1061</v>
      </c>
      <c r="C35" s="32" t="s">
        <v>1639</v>
      </c>
      <c r="D35" s="33" t="s">
        <v>681</v>
      </c>
      <c r="E35" s="296">
        <v>1310</v>
      </c>
      <c r="F35" s="45">
        <v>1346.8</v>
      </c>
      <c r="G35" s="45">
        <v>1310</v>
      </c>
      <c r="H35" s="45">
        <f t="shared" si="1"/>
        <v>102.80916030534351</v>
      </c>
    </row>
    <row r="36" spans="1:8" ht="18" customHeight="1">
      <c r="A36" s="32" t="s">
        <v>1788</v>
      </c>
      <c r="B36" s="73" t="s">
        <v>1062</v>
      </c>
      <c r="C36" s="32" t="s">
        <v>1639</v>
      </c>
      <c r="D36" s="33" t="s">
        <v>1789</v>
      </c>
      <c r="E36" s="296">
        <v>4910</v>
      </c>
      <c r="F36" s="45">
        <v>1166.96</v>
      </c>
      <c r="G36" s="45">
        <v>4910</v>
      </c>
      <c r="H36" s="45">
        <f t="shared" si="1"/>
        <v>23.767006109979636</v>
      </c>
    </row>
    <row r="37" spans="1:8" ht="18" customHeight="1">
      <c r="A37" s="32" t="s">
        <v>1788</v>
      </c>
      <c r="B37" s="73" t="s">
        <v>1063</v>
      </c>
      <c r="C37" s="32" t="s">
        <v>1639</v>
      </c>
      <c r="D37" s="33" t="s">
        <v>682</v>
      </c>
      <c r="E37" s="296">
        <v>350</v>
      </c>
      <c r="F37" s="45">
        <v>334.98</v>
      </c>
      <c r="G37" s="45">
        <v>350</v>
      </c>
      <c r="H37" s="45">
        <f t="shared" si="1"/>
        <v>95.70857142857143</v>
      </c>
    </row>
    <row r="38" spans="1:8" ht="18" customHeight="1">
      <c r="A38" s="32" t="s">
        <v>1788</v>
      </c>
      <c r="B38" s="73" t="s">
        <v>1064</v>
      </c>
      <c r="C38" s="32" t="s">
        <v>1639</v>
      </c>
      <c r="D38" s="33" t="s">
        <v>683</v>
      </c>
      <c r="E38" s="296">
        <v>800</v>
      </c>
      <c r="F38" s="45">
        <v>1486</v>
      </c>
      <c r="G38" s="45">
        <v>800</v>
      </c>
      <c r="H38" s="45">
        <f t="shared" si="1"/>
        <v>185.75</v>
      </c>
    </row>
    <row r="39" spans="1:8" ht="18" customHeight="1">
      <c r="A39" s="28">
        <v>642006</v>
      </c>
      <c r="B39" s="73" t="s">
        <v>1359</v>
      </c>
      <c r="C39" s="28" t="s">
        <v>1639</v>
      </c>
      <c r="D39" s="75" t="s">
        <v>684</v>
      </c>
      <c r="E39" s="296">
        <v>170</v>
      </c>
      <c r="F39" s="45">
        <v>270</v>
      </c>
      <c r="G39" s="45">
        <v>170</v>
      </c>
      <c r="H39" s="45">
        <f t="shared" si="1"/>
        <v>158.8235294117647</v>
      </c>
    </row>
    <row r="40" spans="1:8" ht="18" customHeight="1">
      <c r="A40" s="28">
        <v>642006</v>
      </c>
      <c r="B40" s="73" t="s">
        <v>1360</v>
      </c>
      <c r="C40" s="32" t="s">
        <v>1639</v>
      </c>
      <c r="D40" s="33" t="s">
        <v>1790</v>
      </c>
      <c r="E40" s="296">
        <v>50</v>
      </c>
      <c r="F40" s="45">
        <v>33.19</v>
      </c>
      <c r="G40" s="45">
        <v>50</v>
      </c>
      <c r="H40" s="45">
        <f t="shared" si="1"/>
        <v>66.38</v>
      </c>
    </row>
    <row r="41" spans="1:8" ht="18" customHeight="1">
      <c r="A41" s="28">
        <v>642006</v>
      </c>
      <c r="B41" s="73" t="s">
        <v>1361</v>
      </c>
      <c r="C41" s="32" t="s">
        <v>1639</v>
      </c>
      <c r="D41" s="33" t="s">
        <v>880</v>
      </c>
      <c r="E41" s="302">
        <v>2620</v>
      </c>
      <c r="F41" s="45">
        <v>2599.08</v>
      </c>
      <c r="G41" s="45">
        <v>2620</v>
      </c>
      <c r="H41" s="45">
        <f t="shared" si="1"/>
        <v>99.20152671755726</v>
      </c>
    </row>
    <row r="42" spans="1:8" ht="18" customHeight="1">
      <c r="A42" s="28">
        <v>642006</v>
      </c>
      <c r="B42" s="73" t="s">
        <v>1362</v>
      </c>
      <c r="C42" s="32" t="s">
        <v>1639</v>
      </c>
      <c r="D42" s="33" t="s">
        <v>685</v>
      </c>
      <c r="E42" s="303">
        <v>8000</v>
      </c>
      <c r="F42" s="67">
        <v>7876</v>
      </c>
      <c r="G42" s="133">
        <v>8000</v>
      </c>
      <c r="H42" s="45">
        <f t="shared" si="1"/>
        <v>98.45</v>
      </c>
    </row>
    <row r="43" spans="1:8" ht="18" customHeight="1">
      <c r="A43" s="48"/>
      <c r="B43" s="103"/>
      <c r="C43" s="104"/>
      <c r="D43" s="48" t="s">
        <v>1417</v>
      </c>
      <c r="E43" s="50">
        <f>SUM(E34)</f>
        <v>18210</v>
      </c>
      <c r="F43" s="50">
        <f>SUM(F34)</f>
        <v>15113.009999999998</v>
      </c>
      <c r="G43" s="50">
        <f>SUM(G34)</f>
        <v>18210</v>
      </c>
      <c r="H43" s="50">
        <f t="shared" si="1"/>
        <v>82.99291598023063</v>
      </c>
    </row>
    <row r="44" spans="1:8" ht="18" customHeight="1">
      <c r="A44" s="58"/>
      <c r="B44" s="59"/>
      <c r="C44" s="60"/>
      <c r="D44" s="61"/>
      <c r="E44" s="58"/>
      <c r="F44" s="58"/>
      <c r="G44" s="58"/>
      <c r="H44" s="58"/>
    </row>
    <row r="45" spans="1:8" ht="8.25">
      <c r="A45" s="382" t="s">
        <v>1692</v>
      </c>
      <c r="B45" s="382"/>
      <c r="C45" s="382"/>
      <c r="D45" s="382"/>
      <c r="E45" s="382"/>
      <c r="F45" s="382"/>
      <c r="G45" s="382"/>
      <c r="H45" s="382"/>
    </row>
    <row r="46" spans="1:8" ht="45.75" customHeight="1">
      <c r="A46" s="384" t="s">
        <v>16</v>
      </c>
      <c r="B46" s="384"/>
      <c r="C46" s="384"/>
      <c r="D46" s="384"/>
      <c r="E46" s="384"/>
      <c r="F46" s="384"/>
      <c r="G46" s="384"/>
      <c r="H46" s="384"/>
    </row>
    <row r="47" spans="1:8" ht="18" customHeight="1">
      <c r="A47" s="58"/>
      <c r="B47" s="59"/>
      <c r="C47" s="60"/>
      <c r="D47" s="61"/>
      <c r="E47" s="58"/>
      <c r="F47" s="58"/>
      <c r="G47" s="58"/>
      <c r="H47" s="58"/>
    </row>
    <row r="48" spans="1:8" ht="18" customHeight="1">
      <c r="A48" s="86" t="s">
        <v>1876</v>
      </c>
      <c r="B48" s="37" t="s">
        <v>1699</v>
      </c>
      <c r="C48" s="14" t="s">
        <v>1428</v>
      </c>
      <c r="D48" s="15" t="s">
        <v>1700</v>
      </c>
      <c r="E48" s="86" t="s">
        <v>1415</v>
      </c>
      <c r="F48" s="86" t="s">
        <v>983</v>
      </c>
      <c r="G48" s="86" t="s">
        <v>984</v>
      </c>
      <c r="H48" s="86" t="s">
        <v>1416</v>
      </c>
    </row>
    <row r="49" spans="1:8" ht="18" customHeight="1">
      <c r="A49" s="95" t="s">
        <v>1421</v>
      </c>
      <c r="B49" s="126" t="s">
        <v>1422</v>
      </c>
      <c r="C49" s="97"/>
      <c r="D49" s="98" t="s">
        <v>1413</v>
      </c>
      <c r="E49" s="99"/>
      <c r="F49" s="99"/>
      <c r="G49" s="99"/>
      <c r="H49" s="99"/>
    </row>
    <row r="50" spans="1:8" ht="18" customHeight="1">
      <c r="A50" s="37" t="s">
        <v>1424</v>
      </c>
      <c r="B50" s="37" t="s">
        <v>1425</v>
      </c>
      <c r="C50" s="14" t="s">
        <v>1426</v>
      </c>
      <c r="D50" s="38" t="s">
        <v>1150</v>
      </c>
      <c r="E50" s="105">
        <f>SUM(E51:E57)</f>
        <v>33220</v>
      </c>
      <c r="F50" s="105">
        <f>SUM(F51:F57)</f>
        <v>38039.5</v>
      </c>
      <c r="G50" s="105">
        <f>SUM(G51:G57)</f>
        <v>33220</v>
      </c>
      <c r="H50" s="105">
        <f aca="true" t="shared" si="2" ref="H50:H58">IF(E50=0,,F50/E50*100)</f>
        <v>114.50782661047563</v>
      </c>
    </row>
    <row r="51" spans="1:8" ht="18" customHeight="1">
      <c r="A51" s="68">
        <v>61</v>
      </c>
      <c r="B51" s="29" t="s">
        <v>1066</v>
      </c>
      <c r="C51" s="28" t="s">
        <v>1639</v>
      </c>
      <c r="D51" s="69" t="s">
        <v>426</v>
      </c>
      <c r="E51" s="278">
        <v>18600</v>
      </c>
      <c r="F51" s="46">
        <v>17903.63</v>
      </c>
      <c r="G51" s="46">
        <v>18600</v>
      </c>
      <c r="H51" s="45">
        <f t="shared" si="2"/>
        <v>96.25607526881721</v>
      </c>
    </row>
    <row r="52" spans="1:8" ht="18" customHeight="1">
      <c r="A52" s="68">
        <v>62</v>
      </c>
      <c r="B52" s="29" t="s">
        <v>1159</v>
      </c>
      <c r="C52" s="28" t="s">
        <v>1639</v>
      </c>
      <c r="D52" s="69" t="s">
        <v>427</v>
      </c>
      <c r="E52" s="46">
        <v>6400</v>
      </c>
      <c r="F52" s="46">
        <v>6765.39</v>
      </c>
      <c r="G52" s="46">
        <v>6400</v>
      </c>
      <c r="H52" s="45">
        <f t="shared" si="2"/>
        <v>105.70921875</v>
      </c>
    </row>
    <row r="53" spans="1:8" ht="18" customHeight="1">
      <c r="A53" s="68">
        <v>63</v>
      </c>
      <c r="B53" s="29" t="s">
        <v>1160</v>
      </c>
      <c r="C53" s="28" t="s">
        <v>1639</v>
      </c>
      <c r="D53" s="33" t="s">
        <v>428</v>
      </c>
      <c r="E53" s="46">
        <v>1020</v>
      </c>
      <c r="F53" s="46">
        <v>711.8</v>
      </c>
      <c r="G53" s="46">
        <v>1020</v>
      </c>
      <c r="H53" s="45">
        <f t="shared" si="2"/>
        <v>69.7843137254902</v>
      </c>
    </row>
    <row r="54" spans="1:8" ht="18" customHeight="1">
      <c r="A54" s="68">
        <v>64</v>
      </c>
      <c r="B54" s="29" t="s">
        <v>1024</v>
      </c>
      <c r="C54" s="28" t="s">
        <v>1639</v>
      </c>
      <c r="D54" s="33" t="s">
        <v>1643</v>
      </c>
      <c r="E54" s="247">
        <v>200</v>
      </c>
      <c r="F54" s="46">
        <v>3624</v>
      </c>
      <c r="G54" s="46">
        <v>200</v>
      </c>
      <c r="H54" s="45">
        <f t="shared" si="2"/>
        <v>1812</v>
      </c>
    </row>
    <row r="55" spans="1:8" ht="18" customHeight="1">
      <c r="A55" s="28">
        <v>637005</v>
      </c>
      <c r="B55" s="29" t="s">
        <v>1025</v>
      </c>
      <c r="C55" s="28" t="s">
        <v>1639</v>
      </c>
      <c r="D55" s="75" t="s">
        <v>936</v>
      </c>
      <c r="E55" s="278">
        <v>6000</v>
      </c>
      <c r="F55" s="46">
        <v>8640</v>
      </c>
      <c r="G55" s="46">
        <v>6000</v>
      </c>
      <c r="H55" s="45">
        <f t="shared" si="2"/>
        <v>144</v>
      </c>
    </row>
    <row r="56" spans="1:8" ht="18" customHeight="1">
      <c r="A56" s="28">
        <v>637</v>
      </c>
      <c r="B56" s="29" t="s">
        <v>1791</v>
      </c>
      <c r="C56" s="28" t="s">
        <v>1639</v>
      </c>
      <c r="D56" s="75" t="s">
        <v>1875</v>
      </c>
      <c r="E56" s="46"/>
      <c r="F56" s="46"/>
      <c r="G56" s="46"/>
      <c r="H56" s="45">
        <f t="shared" si="2"/>
        <v>0</v>
      </c>
    </row>
    <row r="57" spans="1:10" ht="18" customHeight="1">
      <c r="A57" s="28">
        <v>637</v>
      </c>
      <c r="B57" s="29" t="s">
        <v>1877</v>
      </c>
      <c r="C57" s="28" t="s">
        <v>1639</v>
      </c>
      <c r="D57" s="75" t="s">
        <v>1824</v>
      </c>
      <c r="E57" s="46">
        <v>1000</v>
      </c>
      <c r="F57" s="46">
        <v>394.68</v>
      </c>
      <c r="G57" s="46">
        <v>1000</v>
      </c>
      <c r="H57" s="45">
        <f t="shared" si="2"/>
        <v>39.468</v>
      </c>
      <c r="J57" s="221"/>
    </row>
    <row r="58" spans="1:8" ht="18" customHeight="1">
      <c r="A58" s="48"/>
      <c r="B58" s="103"/>
      <c r="C58" s="104" t="s">
        <v>1639</v>
      </c>
      <c r="D58" s="48" t="s">
        <v>1417</v>
      </c>
      <c r="E58" s="50">
        <f>SUM(E50)</f>
        <v>33220</v>
      </c>
      <c r="F58" s="270">
        <f>SUM(F50)</f>
        <v>38039.5</v>
      </c>
      <c r="G58" s="50">
        <f>SUM(G50)</f>
        <v>33220</v>
      </c>
      <c r="H58" s="50">
        <f t="shared" si="2"/>
        <v>114.50782661047563</v>
      </c>
    </row>
    <row r="59" spans="1:8" ht="18" customHeight="1">
      <c r="A59" s="58"/>
      <c r="B59" s="59"/>
      <c r="C59" s="60"/>
      <c r="D59" s="61"/>
      <c r="E59" s="58"/>
      <c r="F59" s="58"/>
      <c r="G59" s="58"/>
      <c r="H59" s="58"/>
    </row>
    <row r="60" spans="1:8" ht="8.25">
      <c r="A60" s="382" t="s">
        <v>1692</v>
      </c>
      <c r="B60" s="382"/>
      <c r="C60" s="382"/>
      <c r="D60" s="382"/>
      <c r="E60" s="382"/>
      <c r="F60" s="382"/>
      <c r="G60" s="382"/>
      <c r="H60" s="382"/>
    </row>
    <row r="61" spans="1:8" ht="45" customHeight="1">
      <c r="A61" s="384" t="s">
        <v>17</v>
      </c>
      <c r="B61" s="384"/>
      <c r="C61" s="384"/>
      <c r="D61" s="384"/>
      <c r="E61" s="384"/>
      <c r="F61" s="384"/>
      <c r="G61" s="384"/>
      <c r="H61" s="384"/>
    </row>
    <row r="62" spans="1:8" ht="18" customHeight="1">
      <c r="A62" s="58"/>
      <c r="B62" s="59"/>
      <c r="C62" s="60"/>
      <c r="D62" s="61"/>
      <c r="E62" s="58"/>
      <c r="F62" s="58"/>
      <c r="G62" s="58"/>
      <c r="H62" s="58"/>
    </row>
    <row r="63" spans="1:8" ht="18" customHeight="1">
      <c r="A63" s="86" t="s">
        <v>179</v>
      </c>
      <c r="B63" s="13" t="s">
        <v>1702</v>
      </c>
      <c r="C63" s="14" t="s">
        <v>1428</v>
      </c>
      <c r="D63" s="15" t="s">
        <v>1703</v>
      </c>
      <c r="E63" s="86" t="s">
        <v>1415</v>
      </c>
      <c r="F63" s="86" t="s">
        <v>983</v>
      </c>
      <c r="G63" s="86" t="s">
        <v>984</v>
      </c>
      <c r="H63" s="86" t="s">
        <v>1416</v>
      </c>
    </row>
    <row r="64" spans="1:8" ht="18" customHeight="1">
      <c r="A64" s="95" t="s">
        <v>1421</v>
      </c>
      <c r="B64" s="96" t="s">
        <v>1422</v>
      </c>
      <c r="C64" s="97"/>
      <c r="D64" s="98" t="s">
        <v>1413</v>
      </c>
      <c r="E64" s="99"/>
      <c r="F64" s="99"/>
      <c r="G64" s="99"/>
      <c r="H64" s="99"/>
    </row>
    <row r="65" spans="1:8" ht="18" customHeight="1">
      <c r="A65" s="37" t="s">
        <v>1424</v>
      </c>
      <c r="B65" s="37" t="s">
        <v>1425</v>
      </c>
      <c r="C65" s="14" t="s">
        <v>1426</v>
      </c>
      <c r="D65" s="38" t="s">
        <v>1150</v>
      </c>
      <c r="E65" s="105">
        <f>SUM(E66:E67)</f>
        <v>3150</v>
      </c>
      <c r="F65" s="105">
        <f>SUM(F66:F67)</f>
        <v>3314.91</v>
      </c>
      <c r="G65" s="105">
        <f>SUM(G66:G67)</f>
        <v>3150</v>
      </c>
      <c r="H65" s="105">
        <f aca="true" t="shared" si="3" ref="H65:H70">IF(E65=0,,F65/E65*100)</f>
        <v>105.23523809523809</v>
      </c>
    </row>
    <row r="66" spans="1:8" ht="18" customHeight="1">
      <c r="A66" s="32">
        <v>633009</v>
      </c>
      <c r="B66" s="73" t="s">
        <v>1068</v>
      </c>
      <c r="C66" s="32" t="s">
        <v>1639</v>
      </c>
      <c r="D66" s="33" t="s">
        <v>891</v>
      </c>
      <c r="E66" s="278">
        <v>1000</v>
      </c>
      <c r="F66" s="45">
        <v>238.12</v>
      </c>
      <c r="G66" s="45">
        <v>1000</v>
      </c>
      <c r="H66" s="45">
        <f t="shared" si="3"/>
        <v>23.812</v>
      </c>
    </row>
    <row r="67" spans="1:8" ht="18" customHeight="1">
      <c r="A67" s="32">
        <v>637001</v>
      </c>
      <c r="B67" s="73" t="s">
        <v>1069</v>
      </c>
      <c r="C67" s="32" t="s">
        <v>1639</v>
      </c>
      <c r="D67" s="33" t="s">
        <v>892</v>
      </c>
      <c r="E67" s="278">
        <v>2150</v>
      </c>
      <c r="F67" s="45">
        <v>3076.79</v>
      </c>
      <c r="G67" s="45">
        <v>2150</v>
      </c>
      <c r="H67" s="45">
        <f t="shared" si="3"/>
        <v>143.10651162790697</v>
      </c>
    </row>
    <row r="68" spans="1:8" ht="18" customHeight="1">
      <c r="A68" s="37" t="s">
        <v>1084</v>
      </c>
      <c r="B68" s="37" t="s">
        <v>1085</v>
      </c>
      <c r="C68" s="14" t="s">
        <v>1426</v>
      </c>
      <c r="D68" s="15" t="s">
        <v>1704</v>
      </c>
      <c r="E68" s="39">
        <f>SUM(E69)</f>
        <v>0</v>
      </c>
      <c r="F68" s="39">
        <f>SUM(F69)</f>
        <v>32.8</v>
      </c>
      <c r="G68" s="39">
        <f>SUM(G69)</f>
        <v>0</v>
      </c>
      <c r="H68" s="39">
        <f t="shared" si="3"/>
        <v>0</v>
      </c>
    </row>
    <row r="69" spans="1:8" ht="18" customHeight="1">
      <c r="A69" s="32">
        <v>633009</v>
      </c>
      <c r="B69" s="73" t="s">
        <v>643</v>
      </c>
      <c r="C69" s="32" t="s">
        <v>1639</v>
      </c>
      <c r="D69" s="33" t="s">
        <v>644</v>
      </c>
      <c r="E69" s="331">
        <v>0</v>
      </c>
      <c r="F69" s="45">
        <v>32.8</v>
      </c>
      <c r="G69" s="45">
        <v>0</v>
      </c>
      <c r="H69" s="45">
        <f t="shared" si="3"/>
        <v>0</v>
      </c>
    </row>
    <row r="70" spans="1:8" ht="18" customHeight="1">
      <c r="A70" s="48"/>
      <c r="B70" s="103"/>
      <c r="C70" s="104" t="s">
        <v>1639</v>
      </c>
      <c r="D70" s="48" t="s">
        <v>1417</v>
      </c>
      <c r="E70" s="50">
        <f>SUM(E65,E68)</f>
        <v>3150</v>
      </c>
      <c r="F70" s="50">
        <f>SUM(F65,F68)</f>
        <v>3347.71</v>
      </c>
      <c r="G70" s="50">
        <f>SUM(G65,G68)</f>
        <v>3150</v>
      </c>
      <c r="H70" s="50">
        <f t="shared" si="3"/>
        <v>106.27650793650794</v>
      </c>
    </row>
    <row r="71" spans="1:8" ht="18" customHeight="1">
      <c r="A71" s="58"/>
      <c r="B71" s="59"/>
      <c r="C71" s="60"/>
      <c r="D71" s="61"/>
      <c r="E71" s="58"/>
      <c r="F71" s="58"/>
      <c r="G71" s="58"/>
      <c r="H71" s="58"/>
    </row>
    <row r="72" spans="1:8" ht="8.25">
      <c r="A72" s="382" t="s">
        <v>1692</v>
      </c>
      <c r="B72" s="382"/>
      <c r="C72" s="382"/>
      <c r="D72" s="382"/>
      <c r="E72" s="382"/>
      <c r="F72" s="382"/>
      <c r="G72" s="382"/>
      <c r="H72" s="382"/>
    </row>
    <row r="73" spans="1:8" ht="48" customHeight="1">
      <c r="A73" s="384" t="s">
        <v>18</v>
      </c>
      <c r="B73" s="384"/>
      <c r="C73" s="384"/>
      <c r="D73" s="384"/>
      <c r="E73" s="384"/>
      <c r="F73" s="384"/>
      <c r="G73" s="384"/>
      <c r="H73" s="384"/>
    </row>
    <row r="74" spans="1:8" ht="18" customHeight="1">
      <c r="A74" s="58"/>
      <c r="B74" s="59"/>
      <c r="C74" s="60"/>
      <c r="D74" s="61"/>
      <c r="E74" s="58"/>
      <c r="F74" s="58"/>
      <c r="G74" s="58"/>
      <c r="H74" s="58"/>
    </row>
    <row r="75" spans="1:8" ht="18" customHeight="1">
      <c r="A75" s="86" t="s">
        <v>179</v>
      </c>
      <c r="B75" s="13" t="s">
        <v>1705</v>
      </c>
      <c r="C75" s="14" t="s">
        <v>1428</v>
      </c>
      <c r="D75" s="15" t="s">
        <v>1706</v>
      </c>
      <c r="E75" s="86" t="s">
        <v>1415</v>
      </c>
      <c r="F75" s="86" t="s">
        <v>983</v>
      </c>
      <c r="G75" s="86" t="s">
        <v>984</v>
      </c>
      <c r="H75" s="86" t="s">
        <v>1416</v>
      </c>
    </row>
    <row r="76" spans="1:8" ht="18" customHeight="1">
      <c r="A76" s="95" t="s">
        <v>1421</v>
      </c>
      <c r="B76" s="96" t="s">
        <v>1422</v>
      </c>
      <c r="C76" s="97" t="s">
        <v>1423</v>
      </c>
      <c r="D76" s="98" t="s">
        <v>1413</v>
      </c>
      <c r="E76" s="99"/>
      <c r="F76" s="99"/>
      <c r="G76" s="99"/>
      <c r="H76" s="99"/>
    </row>
    <row r="77" spans="1:8" ht="18" customHeight="1">
      <c r="A77" s="37" t="s">
        <v>1424</v>
      </c>
      <c r="B77" s="37" t="s">
        <v>1425</v>
      </c>
      <c r="C77" s="14" t="s">
        <v>1426</v>
      </c>
      <c r="D77" s="38" t="s">
        <v>1150</v>
      </c>
      <c r="E77" s="105">
        <f>SUM(E78:E81)</f>
        <v>36400</v>
      </c>
      <c r="F77" s="105">
        <f>SUM(F78:F81)</f>
        <v>13077.7</v>
      </c>
      <c r="G77" s="105">
        <f>SUM(G78:G81)</f>
        <v>0</v>
      </c>
      <c r="H77" s="105">
        <f aca="true" t="shared" si="4" ref="H77:H82">IF(E77=0,,F77/E77*100)</f>
        <v>35.92774725274725</v>
      </c>
    </row>
    <row r="78" spans="1:8" ht="18" customHeight="1">
      <c r="A78" s="65">
        <v>637005</v>
      </c>
      <c r="B78" s="73" t="s">
        <v>1072</v>
      </c>
      <c r="C78" s="65" t="s">
        <v>1639</v>
      </c>
      <c r="D78" s="70" t="s">
        <v>633</v>
      </c>
      <c r="E78" s="278">
        <v>5000</v>
      </c>
      <c r="F78" s="133">
        <v>0</v>
      </c>
      <c r="G78" s="133">
        <v>0</v>
      </c>
      <c r="H78" s="45">
        <f t="shared" si="4"/>
        <v>0</v>
      </c>
    </row>
    <row r="79" spans="1:8" ht="18" customHeight="1">
      <c r="A79" s="65">
        <v>637005</v>
      </c>
      <c r="B79" s="73" t="s">
        <v>1073</v>
      </c>
      <c r="C79" s="65" t="s">
        <v>1639</v>
      </c>
      <c r="D79" s="70" t="s">
        <v>634</v>
      </c>
      <c r="E79" s="278">
        <v>31400</v>
      </c>
      <c r="F79" s="133">
        <v>0</v>
      </c>
      <c r="G79" s="133">
        <v>0</v>
      </c>
      <c r="H79" s="45">
        <f t="shared" si="4"/>
        <v>0</v>
      </c>
    </row>
    <row r="80" spans="1:8" ht="18" customHeight="1">
      <c r="A80" s="65">
        <v>637005</v>
      </c>
      <c r="B80" s="73" t="s">
        <v>893</v>
      </c>
      <c r="C80" s="65" t="s">
        <v>1639</v>
      </c>
      <c r="D80" s="70" t="s">
        <v>635</v>
      </c>
      <c r="E80" s="278">
        <v>0</v>
      </c>
      <c r="F80" s="278">
        <v>13077.7</v>
      </c>
      <c r="G80" s="278">
        <v>0</v>
      </c>
      <c r="H80" s="45">
        <f t="shared" si="4"/>
        <v>0</v>
      </c>
    </row>
    <row r="81" spans="1:8" ht="18.75" customHeight="1">
      <c r="A81" s="65"/>
      <c r="B81" s="73" t="s">
        <v>894</v>
      </c>
      <c r="C81" s="65" t="s">
        <v>1639</v>
      </c>
      <c r="D81" s="70"/>
      <c r="E81" s="66"/>
      <c r="F81" s="133"/>
      <c r="G81" s="133"/>
      <c r="H81" s="45">
        <f t="shared" si="4"/>
        <v>0</v>
      </c>
    </row>
    <row r="82" spans="1:8" ht="18" customHeight="1">
      <c r="A82" s="48"/>
      <c r="B82" s="103"/>
      <c r="C82" s="104"/>
      <c r="D82" s="48" t="s">
        <v>1417</v>
      </c>
      <c r="E82" s="129">
        <f>SUM(E77)</f>
        <v>36400</v>
      </c>
      <c r="F82" s="50">
        <f>SUM(F77)</f>
        <v>13077.7</v>
      </c>
      <c r="G82" s="129">
        <f>SUM(G77)</f>
        <v>0</v>
      </c>
      <c r="H82" s="50">
        <f t="shared" si="4"/>
        <v>35.92774725274725</v>
      </c>
    </row>
    <row r="83" spans="1:8" ht="18" customHeight="1">
      <c r="A83" s="58"/>
      <c r="B83" s="59"/>
      <c r="C83" s="60"/>
      <c r="D83" s="61"/>
      <c r="E83" s="58"/>
      <c r="F83" s="58"/>
      <c r="G83" s="58"/>
      <c r="H83" s="58"/>
    </row>
    <row r="84" spans="1:8" ht="18" customHeight="1">
      <c r="A84" s="382" t="s">
        <v>1692</v>
      </c>
      <c r="B84" s="382"/>
      <c r="C84" s="382"/>
      <c r="D84" s="382"/>
      <c r="E84" s="382"/>
      <c r="F84" s="382"/>
      <c r="G84" s="382"/>
      <c r="H84" s="382"/>
    </row>
    <row r="85" spans="1:8" ht="42.75" customHeight="1">
      <c r="A85" s="384" t="s">
        <v>19</v>
      </c>
      <c r="B85" s="384"/>
      <c r="C85" s="384"/>
      <c r="D85" s="384"/>
      <c r="E85" s="384"/>
      <c r="F85" s="384"/>
      <c r="G85" s="384"/>
      <c r="H85" s="384"/>
    </row>
    <row r="86" spans="1:8" ht="18" customHeight="1">
      <c r="A86" s="58"/>
      <c r="B86" s="59"/>
      <c r="C86" s="60"/>
      <c r="D86" s="61"/>
      <c r="E86" s="58"/>
      <c r="F86" s="58"/>
      <c r="G86" s="58"/>
      <c r="H86" s="58"/>
    </row>
    <row r="87" spans="1:8" ht="18" customHeight="1">
      <c r="A87" s="86" t="s">
        <v>881</v>
      </c>
      <c r="B87" s="13" t="s">
        <v>1707</v>
      </c>
      <c r="C87" s="14" t="s">
        <v>1428</v>
      </c>
      <c r="D87" s="15" t="s">
        <v>1708</v>
      </c>
      <c r="E87" s="86" t="s">
        <v>1415</v>
      </c>
      <c r="F87" s="86" t="s">
        <v>983</v>
      </c>
      <c r="G87" s="86" t="s">
        <v>984</v>
      </c>
      <c r="H87" s="86" t="s">
        <v>1416</v>
      </c>
    </row>
    <row r="88" spans="1:8" ht="18" customHeight="1">
      <c r="A88" s="95" t="s">
        <v>1421</v>
      </c>
      <c r="B88" s="96" t="s">
        <v>1422</v>
      </c>
      <c r="C88" s="97" t="s">
        <v>1423</v>
      </c>
      <c r="D88" s="98" t="s">
        <v>1413</v>
      </c>
      <c r="E88" s="99"/>
      <c r="F88" s="99"/>
      <c r="G88" s="99"/>
      <c r="H88" s="99"/>
    </row>
    <row r="89" spans="1:8" ht="18" customHeight="1">
      <c r="A89" s="37" t="s">
        <v>1084</v>
      </c>
      <c r="B89" s="37" t="s">
        <v>1085</v>
      </c>
      <c r="C89" s="14" t="s">
        <v>1426</v>
      </c>
      <c r="D89" s="15" t="s">
        <v>1704</v>
      </c>
      <c r="E89" s="39">
        <f>SUM(E90:E91)</f>
        <v>3500</v>
      </c>
      <c r="F89" s="39">
        <f>SUM(F90:F91)</f>
        <v>15103.1</v>
      </c>
      <c r="G89" s="39">
        <f>SUM(G90:G91)</f>
        <v>0</v>
      </c>
      <c r="H89" s="39">
        <f>IF(E89=0,,F89/E89*100)</f>
        <v>431.51714285714286</v>
      </c>
    </row>
    <row r="90" spans="1:8" ht="18" customHeight="1">
      <c r="A90" s="32">
        <v>600</v>
      </c>
      <c r="B90" s="73" t="s">
        <v>1279</v>
      </c>
      <c r="C90" s="32" t="s">
        <v>1639</v>
      </c>
      <c r="D90" s="69" t="s">
        <v>1284</v>
      </c>
      <c r="E90" s="45">
        <v>3500</v>
      </c>
      <c r="F90" s="271">
        <v>15103.1</v>
      </c>
      <c r="G90" s="45">
        <v>0</v>
      </c>
      <c r="H90" s="46">
        <f>IF(E90=0,,F90/E90*100)</f>
        <v>431.51714285714286</v>
      </c>
    </row>
    <row r="91" spans="1:8" ht="18" customHeight="1">
      <c r="A91" s="68"/>
      <c r="B91" s="73" t="s">
        <v>1281</v>
      </c>
      <c r="C91" s="32" t="s">
        <v>1639</v>
      </c>
      <c r="D91" s="69"/>
      <c r="E91" s="46"/>
      <c r="F91" s="271"/>
      <c r="G91" s="45"/>
      <c r="H91" s="46">
        <f>IF(E91=0,,F91/E91*100)</f>
        <v>0</v>
      </c>
    </row>
    <row r="92" spans="1:8" ht="18" customHeight="1">
      <c r="A92" s="48"/>
      <c r="B92" s="103"/>
      <c r="C92" s="104"/>
      <c r="D92" s="48" t="s">
        <v>1417</v>
      </c>
      <c r="E92" s="50">
        <f>SUM(E89)</f>
        <v>3500</v>
      </c>
      <c r="F92" s="270">
        <f>SUM(F89)</f>
        <v>15103.1</v>
      </c>
      <c r="G92" s="50">
        <f>SUM(G89)</f>
        <v>0</v>
      </c>
      <c r="H92" s="50">
        <f>IF(E92=0,,F92/E92*100)</f>
        <v>431.51714285714286</v>
      </c>
    </row>
    <row r="93" ht="18" customHeight="1"/>
    <row r="94" spans="1:8" ht="18" customHeight="1">
      <c r="A94" s="382" t="s">
        <v>1692</v>
      </c>
      <c r="B94" s="382"/>
      <c r="C94" s="382"/>
      <c r="D94" s="382"/>
      <c r="E94" s="382"/>
      <c r="F94" s="382"/>
      <c r="G94" s="382"/>
      <c r="H94" s="382"/>
    </row>
    <row r="95" spans="1:8" ht="42.75" customHeight="1">
      <c r="A95" s="384" t="s">
        <v>20</v>
      </c>
      <c r="B95" s="384"/>
      <c r="C95" s="384"/>
      <c r="D95" s="384"/>
      <c r="E95" s="384"/>
      <c r="F95" s="384"/>
      <c r="G95" s="384"/>
      <c r="H95" s="384"/>
    </row>
    <row r="98" spans="1:8" ht="18" customHeight="1">
      <c r="A98" s="388" t="s">
        <v>1287</v>
      </c>
      <c r="B98" s="412"/>
      <c r="C98" s="412"/>
      <c r="D98" s="413"/>
      <c r="E98" s="410">
        <v>2019</v>
      </c>
      <c r="F98" s="410"/>
      <c r="G98" s="410"/>
      <c r="H98" s="411"/>
    </row>
    <row r="99" spans="1:8" ht="18" customHeight="1">
      <c r="A99" s="86" t="s">
        <v>1421</v>
      </c>
      <c r="B99" s="37" t="s">
        <v>1422</v>
      </c>
      <c r="C99" s="14" t="s">
        <v>1423</v>
      </c>
      <c r="D99" s="15" t="s">
        <v>1413</v>
      </c>
      <c r="E99" s="86" t="s">
        <v>1284</v>
      </c>
      <c r="F99" s="86" t="s">
        <v>1285</v>
      </c>
      <c r="G99" s="86" t="s">
        <v>1420</v>
      </c>
      <c r="H99" s="86" t="s">
        <v>1417</v>
      </c>
    </row>
    <row r="100" spans="1:8" ht="18" customHeight="1">
      <c r="A100" s="106" t="s">
        <v>1288</v>
      </c>
      <c r="B100" s="401" t="s">
        <v>1289</v>
      </c>
      <c r="C100" s="404" t="s">
        <v>1428</v>
      </c>
      <c r="D100" s="407" t="s">
        <v>1149</v>
      </c>
      <c r="E100" s="107">
        <f>SUM(E15:E25)</f>
        <v>75200</v>
      </c>
      <c r="F100" s="107"/>
      <c r="G100" s="107"/>
      <c r="H100" s="107">
        <f>SUM(E100:G100)</f>
        <v>75200</v>
      </c>
    </row>
    <row r="101" spans="1:8" ht="18" customHeight="1">
      <c r="A101" s="106" t="s">
        <v>1290</v>
      </c>
      <c r="B101" s="402"/>
      <c r="C101" s="405"/>
      <c r="D101" s="408"/>
      <c r="E101" s="110">
        <f>SUM(F15:F25)</f>
        <v>145558.37</v>
      </c>
      <c r="F101" s="110"/>
      <c r="G101" s="110"/>
      <c r="H101" s="107">
        <f>SUM(E101:G101)</f>
        <v>145558.37</v>
      </c>
    </row>
    <row r="102" spans="1:8" ht="18" customHeight="1">
      <c r="A102" s="106" t="s">
        <v>1291</v>
      </c>
      <c r="B102" s="403"/>
      <c r="C102" s="406"/>
      <c r="D102" s="409"/>
      <c r="E102" s="110">
        <f>IF(E101=0,,E101/E100*100)</f>
        <v>193.56166223404253</v>
      </c>
      <c r="F102" s="110">
        <f>IF(F101=0,,F101/F100*100)</f>
        <v>0</v>
      </c>
      <c r="G102" s="110">
        <f>IF(G101=0,,G101/G100*100)</f>
        <v>0</v>
      </c>
      <c r="H102" s="110">
        <f>IF(H101=0,,H101/H100*100)</f>
        <v>193.56166223404253</v>
      </c>
    </row>
    <row r="103" spans="1:8" ht="18" customHeight="1">
      <c r="A103" s="106" t="s">
        <v>1288</v>
      </c>
      <c r="B103" s="401" t="s">
        <v>1697</v>
      </c>
      <c r="C103" s="404" t="s">
        <v>1428</v>
      </c>
      <c r="D103" s="407" t="s">
        <v>1698</v>
      </c>
      <c r="E103" s="110">
        <f>SUM(E35:E42)</f>
        <v>18210</v>
      </c>
      <c r="F103" s="110"/>
      <c r="G103" s="110"/>
      <c r="H103" s="110">
        <f>SUM(E103:G103)</f>
        <v>18210</v>
      </c>
    </row>
    <row r="104" spans="1:8" ht="18" customHeight="1">
      <c r="A104" s="106" t="s">
        <v>1290</v>
      </c>
      <c r="B104" s="402"/>
      <c r="C104" s="405"/>
      <c r="D104" s="408"/>
      <c r="E104" s="110">
        <f>SUM(F35:F42)</f>
        <v>15113.009999999998</v>
      </c>
      <c r="F104" s="110"/>
      <c r="G104" s="110"/>
      <c r="H104" s="110">
        <f>SUM(E104:G104)</f>
        <v>15113.009999999998</v>
      </c>
    </row>
    <row r="105" spans="1:8" ht="18" customHeight="1">
      <c r="A105" s="106" t="s">
        <v>1291</v>
      </c>
      <c r="B105" s="403"/>
      <c r="C105" s="406"/>
      <c r="D105" s="409"/>
      <c r="E105" s="110">
        <f>IF(E104=0,,E104/E103*100)</f>
        <v>82.99291598023063</v>
      </c>
      <c r="F105" s="110">
        <f>IF(F104=0,,F104/F103*100)</f>
        <v>0</v>
      </c>
      <c r="G105" s="110">
        <f>IF(G104=0,,G104/G103*100)</f>
        <v>0</v>
      </c>
      <c r="H105" s="110">
        <f>IF(H104=0,,H104/H103*100)</f>
        <v>82.99291598023063</v>
      </c>
    </row>
    <row r="106" spans="1:8" ht="18" customHeight="1">
      <c r="A106" s="106" t="s">
        <v>1288</v>
      </c>
      <c r="B106" s="401" t="s">
        <v>1699</v>
      </c>
      <c r="C106" s="404" t="s">
        <v>1428</v>
      </c>
      <c r="D106" s="407" t="s">
        <v>1700</v>
      </c>
      <c r="E106" s="110">
        <f>SUM(E51:E57)</f>
        <v>33220</v>
      </c>
      <c r="F106" s="110"/>
      <c r="G106" s="110"/>
      <c r="H106" s="110">
        <f>SUM(E106:G106)</f>
        <v>33220</v>
      </c>
    </row>
    <row r="107" spans="1:8" ht="18" customHeight="1">
      <c r="A107" s="106" t="s">
        <v>1290</v>
      </c>
      <c r="B107" s="402"/>
      <c r="C107" s="405"/>
      <c r="D107" s="408"/>
      <c r="E107" s="110">
        <f>SUM(F51:F57)</f>
        <v>38039.5</v>
      </c>
      <c r="F107" s="110"/>
      <c r="G107" s="110"/>
      <c r="H107" s="110">
        <f>SUM(E107:G107)</f>
        <v>38039.5</v>
      </c>
    </row>
    <row r="108" spans="1:8" ht="18" customHeight="1">
      <c r="A108" s="106" t="s">
        <v>1291</v>
      </c>
      <c r="B108" s="403"/>
      <c r="C108" s="406"/>
      <c r="D108" s="409"/>
      <c r="E108" s="110">
        <f>IF(E107=0,,E107/E106*100)</f>
        <v>114.50782661047563</v>
      </c>
      <c r="F108" s="110">
        <f>IF(F107=0,,F107/F106*100)</f>
        <v>0</v>
      </c>
      <c r="G108" s="110">
        <f>IF(G107=0,,G107/G106*100)</f>
        <v>0</v>
      </c>
      <c r="H108" s="110">
        <f>IF(H107=0,,H107/H106*100)</f>
        <v>114.50782661047563</v>
      </c>
    </row>
    <row r="109" spans="1:8" ht="18" customHeight="1">
      <c r="A109" s="106" t="s">
        <v>1288</v>
      </c>
      <c r="B109" s="401" t="s">
        <v>1702</v>
      </c>
      <c r="C109" s="404" t="s">
        <v>1428</v>
      </c>
      <c r="D109" s="407" t="s">
        <v>1703</v>
      </c>
      <c r="E109" s="110">
        <f>SUM(E66:E67,E69)</f>
        <v>3150</v>
      </c>
      <c r="F109" s="110"/>
      <c r="G109" s="110"/>
      <c r="H109" s="110">
        <f>SUM(E109:G109)</f>
        <v>3150</v>
      </c>
    </row>
    <row r="110" spans="1:8" ht="18" customHeight="1">
      <c r="A110" s="106" t="s">
        <v>1290</v>
      </c>
      <c r="B110" s="402"/>
      <c r="C110" s="405"/>
      <c r="D110" s="408"/>
      <c r="E110" s="110">
        <f>SUM(F66:F67,F69)</f>
        <v>3347.71</v>
      </c>
      <c r="F110" s="110"/>
      <c r="G110" s="110"/>
      <c r="H110" s="110">
        <f>SUM(E110:G110)</f>
        <v>3347.71</v>
      </c>
    </row>
    <row r="111" spans="1:8" ht="18" customHeight="1">
      <c r="A111" s="106" t="s">
        <v>1291</v>
      </c>
      <c r="B111" s="403"/>
      <c r="C111" s="406"/>
      <c r="D111" s="409"/>
      <c r="E111" s="110">
        <f>IF(E109=0,,E110/E109*100)</f>
        <v>106.27650793650794</v>
      </c>
      <c r="F111" s="110">
        <f>IF(F110=0,,F110/F109*100)</f>
        <v>0</v>
      </c>
      <c r="G111" s="110">
        <f>IF(G110=0,,G110/G109*100)</f>
        <v>0</v>
      </c>
      <c r="H111" s="110">
        <f>IF(H110=0,,H110/H109*100)</f>
        <v>106.27650793650794</v>
      </c>
    </row>
    <row r="112" spans="1:8" ht="18" customHeight="1">
      <c r="A112" s="106" t="s">
        <v>1288</v>
      </c>
      <c r="B112" s="401" t="s">
        <v>1705</v>
      </c>
      <c r="C112" s="404" t="s">
        <v>1428</v>
      </c>
      <c r="D112" s="407" t="s">
        <v>1706</v>
      </c>
      <c r="E112" s="110">
        <f>SUM(E78:E81)</f>
        <v>36400</v>
      </c>
      <c r="F112" s="110"/>
      <c r="G112" s="110"/>
      <c r="H112" s="110">
        <f>SUM(E112:G112)</f>
        <v>36400</v>
      </c>
    </row>
    <row r="113" spans="1:8" ht="18" customHeight="1">
      <c r="A113" s="106" t="s">
        <v>1290</v>
      </c>
      <c r="B113" s="402"/>
      <c r="C113" s="405"/>
      <c r="D113" s="408"/>
      <c r="E113" s="110">
        <f>SUM(F78:F81)</f>
        <v>13077.7</v>
      </c>
      <c r="F113" s="110"/>
      <c r="G113" s="110"/>
      <c r="H113" s="110">
        <f>SUM(E113:G113)</f>
        <v>13077.7</v>
      </c>
    </row>
    <row r="114" spans="1:8" ht="18" customHeight="1">
      <c r="A114" s="106" t="s">
        <v>1291</v>
      </c>
      <c r="B114" s="403"/>
      <c r="C114" s="406"/>
      <c r="D114" s="409"/>
      <c r="E114" s="110">
        <f>IF(E112=0,,E113/E112*100)</f>
        <v>35.92774725274725</v>
      </c>
      <c r="F114" s="110">
        <f>IF(F113=0,,F113/F112*100)</f>
        <v>0</v>
      </c>
      <c r="G114" s="110">
        <f>IF(G113=0,,G113/G112*100)</f>
        <v>0</v>
      </c>
      <c r="H114" s="110">
        <f>IF(H112=0,,H113/H112*100)</f>
        <v>35.92774725274725</v>
      </c>
    </row>
    <row r="115" spans="1:8" ht="18" customHeight="1">
      <c r="A115" s="106" t="s">
        <v>1288</v>
      </c>
      <c r="B115" s="401" t="s">
        <v>1707</v>
      </c>
      <c r="C115" s="404" t="s">
        <v>1428</v>
      </c>
      <c r="D115" s="407" t="s">
        <v>1708</v>
      </c>
      <c r="E115" s="110">
        <f>SUM(E90:E91)</f>
        <v>3500</v>
      </c>
      <c r="F115" s="110"/>
      <c r="G115" s="110"/>
      <c r="H115" s="110">
        <f>SUM(E115:G115)</f>
        <v>3500</v>
      </c>
    </row>
    <row r="116" spans="1:8" ht="18" customHeight="1">
      <c r="A116" s="106" t="s">
        <v>1290</v>
      </c>
      <c r="B116" s="402"/>
      <c r="C116" s="405"/>
      <c r="D116" s="408"/>
      <c r="E116" s="110">
        <f>SUM(F90:F91)</f>
        <v>15103.1</v>
      </c>
      <c r="F116" s="110"/>
      <c r="G116" s="110"/>
      <c r="H116" s="110">
        <f>SUM(E116:G116)</f>
        <v>15103.1</v>
      </c>
    </row>
    <row r="117" spans="1:8" ht="18" customHeight="1">
      <c r="A117" s="106" t="s">
        <v>1291</v>
      </c>
      <c r="B117" s="403"/>
      <c r="C117" s="406"/>
      <c r="D117" s="409"/>
      <c r="E117" s="110">
        <f>IF(E115=0,,E116/E115*100)</f>
        <v>431.51714285714286</v>
      </c>
      <c r="F117" s="110">
        <f>IF(F115=0,,F116/F115*100)</f>
        <v>0</v>
      </c>
      <c r="G117" s="110">
        <f>IF(G115=0,,G116/G115*100)</f>
        <v>0</v>
      </c>
      <c r="H117" s="110">
        <f>IF(H115=0,,H116/H115*100)</f>
        <v>431.51714285714286</v>
      </c>
    </row>
    <row r="118" spans="1:8" ht="18" customHeight="1">
      <c r="A118" s="111" t="s">
        <v>1288</v>
      </c>
      <c r="B118" s="112"/>
      <c r="C118" s="111"/>
      <c r="D118" s="48" t="s">
        <v>985</v>
      </c>
      <c r="E118" s="113">
        <f aca="true" t="shared" si="5" ref="E118:G119">SUM(E115,E112,E109,E106,E103,E100)</f>
        <v>169680</v>
      </c>
      <c r="F118" s="113">
        <f t="shared" si="5"/>
        <v>0</v>
      </c>
      <c r="G118" s="113">
        <f t="shared" si="5"/>
        <v>0</v>
      </c>
      <c r="H118" s="113">
        <f>SUM(E118:G118)</f>
        <v>169680</v>
      </c>
    </row>
    <row r="119" spans="1:8" ht="18" customHeight="1">
      <c r="A119" s="111" t="s">
        <v>1290</v>
      </c>
      <c r="B119" s="112"/>
      <c r="C119" s="111"/>
      <c r="D119" s="48" t="s">
        <v>986</v>
      </c>
      <c r="E119" s="113">
        <f t="shared" si="5"/>
        <v>230239.39</v>
      </c>
      <c r="F119" s="113">
        <f t="shared" si="5"/>
        <v>0</v>
      </c>
      <c r="G119" s="113">
        <f t="shared" si="5"/>
        <v>0</v>
      </c>
      <c r="H119" s="113">
        <f>SUM(E119:G119)</f>
        <v>230239.39</v>
      </c>
    </row>
    <row r="120" spans="1:8" ht="18" customHeight="1">
      <c r="A120" s="111" t="s">
        <v>1291</v>
      </c>
      <c r="B120" s="112"/>
      <c r="C120" s="111"/>
      <c r="D120" s="48" t="s">
        <v>1292</v>
      </c>
      <c r="E120" s="113">
        <f>IF(E119=0,,E119/E118*100)</f>
        <v>135.69035242809997</v>
      </c>
      <c r="F120" s="113">
        <f>IF(F119=0,,F119/F118*100)</f>
        <v>0</v>
      </c>
      <c r="G120" s="113">
        <f>IF(G119=0,,G119/G118*100)</f>
        <v>0</v>
      </c>
      <c r="H120" s="113">
        <f>IF(H119=0,,H119/H118*100)</f>
        <v>135.69035242809997</v>
      </c>
    </row>
    <row r="121" spans="1:7" ht="8.25">
      <c r="A121" s="115"/>
      <c r="B121" s="52"/>
      <c r="C121" s="51"/>
      <c r="D121" s="115"/>
      <c r="E121" s="115"/>
      <c r="F121" s="115"/>
      <c r="G121" s="116"/>
    </row>
    <row r="122" spans="1:7" ht="8.25">
      <c r="A122" s="115" t="s">
        <v>1288</v>
      </c>
      <c r="B122" s="52" t="s">
        <v>985</v>
      </c>
      <c r="C122" s="51"/>
      <c r="D122" s="115"/>
      <c r="E122" s="115"/>
      <c r="F122" s="115"/>
      <c r="G122" s="116"/>
    </row>
    <row r="123" spans="1:7" ht="8.25">
      <c r="A123" s="115" t="s">
        <v>1290</v>
      </c>
      <c r="B123" s="52" t="s">
        <v>986</v>
      </c>
      <c r="C123" s="51"/>
      <c r="D123" s="115"/>
      <c r="E123" s="115"/>
      <c r="F123" s="115"/>
      <c r="G123" s="116"/>
    </row>
    <row r="124" spans="1:7" ht="8.25">
      <c r="A124" s="115" t="s">
        <v>1291</v>
      </c>
      <c r="B124" s="52" t="s">
        <v>1292</v>
      </c>
      <c r="C124" s="51"/>
      <c r="D124" s="115"/>
      <c r="E124" s="115"/>
      <c r="F124" s="115"/>
      <c r="G124" s="116"/>
    </row>
    <row r="125" spans="1:7" ht="8.25">
      <c r="A125" s="115"/>
      <c r="B125" s="52"/>
      <c r="C125" s="51"/>
      <c r="D125" s="115"/>
      <c r="E125" s="115"/>
      <c r="F125" s="115"/>
      <c r="G125" s="116"/>
    </row>
    <row r="126" spans="1:7" ht="8.25">
      <c r="A126" s="382" t="s">
        <v>1414</v>
      </c>
      <c r="B126" s="382"/>
      <c r="C126" s="382"/>
      <c r="D126" s="382"/>
      <c r="E126" s="382"/>
      <c r="F126" s="382"/>
      <c r="G126" s="382"/>
    </row>
    <row r="127" spans="1:8" ht="8.25" customHeight="1">
      <c r="A127" s="384" t="s">
        <v>21</v>
      </c>
      <c r="B127" s="384"/>
      <c r="C127" s="384"/>
      <c r="D127" s="384"/>
      <c r="E127" s="384"/>
      <c r="F127" s="384"/>
      <c r="G127" s="384"/>
      <c r="H127" s="384"/>
    </row>
    <row r="128" spans="1:8" ht="8.25">
      <c r="A128" s="384"/>
      <c r="B128" s="384"/>
      <c r="C128" s="384"/>
      <c r="D128" s="384"/>
      <c r="E128" s="384"/>
      <c r="F128" s="384"/>
      <c r="G128" s="384"/>
      <c r="H128" s="384"/>
    </row>
    <row r="129" spans="1:8" ht="30" customHeight="1">
      <c r="A129" s="384"/>
      <c r="B129" s="384"/>
      <c r="C129" s="384"/>
      <c r="D129" s="384"/>
      <c r="E129" s="384"/>
      <c r="F129" s="384"/>
      <c r="G129" s="384"/>
      <c r="H129" s="384"/>
    </row>
    <row r="132" spans="1:5" ht="8.25">
      <c r="A132" s="396" t="s">
        <v>1428</v>
      </c>
      <c r="B132" s="396"/>
      <c r="C132" s="396" t="s">
        <v>1149</v>
      </c>
      <c r="D132" s="396"/>
      <c r="E132" s="396"/>
    </row>
    <row r="133" spans="1:5" ht="8.25">
      <c r="A133" s="117" t="s">
        <v>1293</v>
      </c>
      <c r="B133" s="117"/>
      <c r="C133" s="396" t="s">
        <v>1151</v>
      </c>
      <c r="D133" s="396"/>
      <c r="E133" s="396"/>
    </row>
    <row r="134" spans="1:5" ht="8.25">
      <c r="A134" s="396" t="s">
        <v>1294</v>
      </c>
      <c r="B134" s="396"/>
      <c r="C134" s="396" t="s">
        <v>1236</v>
      </c>
      <c r="D134" s="396"/>
      <c r="E134" s="396"/>
    </row>
    <row r="135" spans="1:5" ht="8.25">
      <c r="A135" s="117" t="s">
        <v>1295</v>
      </c>
      <c r="B135" s="117" t="s">
        <v>1296</v>
      </c>
      <c r="C135" s="396" t="s">
        <v>870</v>
      </c>
      <c r="D135" s="396"/>
      <c r="E135" s="396"/>
    </row>
    <row r="136" spans="1:8" ht="8.25">
      <c r="A136" s="397" t="s">
        <v>1297</v>
      </c>
      <c r="B136" s="397"/>
      <c r="C136" s="397"/>
      <c r="D136" s="398" t="s">
        <v>987</v>
      </c>
      <c r="E136" s="399"/>
      <c r="F136" s="399"/>
      <c r="G136" s="399"/>
      <c r="H136" s="399"/>
    </row>
    <row r="137" spans="1:8" ht="8.25">
      <c r="A137" s="396" t="s">
        <v>1298</v>
      </c>
      <c r="B137" s="396"/>
      <c r="C137" s="396"/>
      <c r="D137" s="394">
        <v>12</v>
      </c>
      <c r="E137" s="394"/>
      <c r="F137" s="394"/>
      <c r="G137" s="394"/>
      <c r="H137" s="394"/>
    </row>
    <row r="138" spans="1:8" ht="8.25">
      <c r="A138" s="396" t="s">
        <v>1299</v>
      </c>
      <c r="B138" s="396"/>
      <c r="C138" s="396"/>
      <c r="D138" s="394">
        <v>12</v>
      </c>
      <c r="E138" s="394"/>
      <c r="F138" s="394"/>
      <c r="G138" s="394"/>
      <c r="H138" s="394"/>
    </row>
    <row r="139" spans="1:8" ht="8.25">
      <c r="A139" s="396" t="s">
        <v>1416</v>
      </c>
      <c r="B139" s="396"/>
      <c r="C139" s="396"/>
      <c r="D139" s="395">
        <f>IF(D137=0,,D138/D137*100)</f>
        <v>100</v>
      </c>
      <c r="E139" s="395"/>
      <c r="F139" s="395"/>
      <c r="G139" s="395"/>
      <c r="H139" s="395"/>
    </row>
    <row r="140" spans="1:8" ht="8.25">
      <c r="A140" s="396" t="s">
        <v>1300</v>
      </c>
      <c r="B140" s="396"/>
      <c r="C140" s="396"/>
      <c r="D140" s="394"/>
      <c r="E140" s="394"/>
      <c r="F140" s="394"/>
      <c r="G140" s="394"/>
      <c r="H140" s="394"/>
    </row>
    <row r="141" spans="1:5" ht="8.25">
      <c r="A141" s="121"/>
      <c r="B141" s="121"/>
      <c r="C141" s="121"/>
      <c r="D141" s="121"/>
      <c r="E141" s="121"/>
    </row>
    <row r="142" spans="1:5" ht="8.25">
      <c r="A142" s="117" t="s">
        <v>1295</v>
      </c>
      <c r="B142" s="117" t="s">
        <v>1296</v>
      </c>
      <c r="C142" s="396" t="s">
        <v>1235</v>
      </c>
      <c r="D142" s="396"/>
      <c r="E142" s="396"/>
    </row>
    <row r="143" spans="1:8" ht="8.25">
      <c r="A143" s="396" t="s">
        <v>1298</v>
      </c>
      <c r="B143" s="396"/>
      <c r="C143" s="396"/>
      <c r="D143" s="394">
        <v>3</v>
      </c>
      <c r="E143" s="394"/>
      <c r="F143" s="394"/>
      <c r="G143" s="394"/>
      <c r="H143" s="394"/>
    </row>
    <row r="144" spans="1:8" ht="8.25">
      <c r="A144" s="396" t="s">
        <v>1299</v>
      </c>
      <c r="B144" s="396"/>
      <c r="C144" s="396"/>
      <c r="D144" s="394">
        <v>3</v>
      </c>
      <c r="E144" s="394"/>
      <c r="F144" s="394"/>
      <c r="G144" s="394"/>
      <c r="H144" s="394"/>
    </row>
    <row r="145" spans="1:8" ht="8.25">
      <c r="A145" s="396" t="s">
        <v>1416</v>
      </c>
      <c r="B145" s="396"/>
      <c r="C145" s="396"/>
      <c r="D145" s="395">
        <f>IF(D143=0,,D144/D143*100)</f>
        <v>100</v>
      </c>
      <c r="E145" s="395"/>
      <c r="F145" s="395"/>
      <c r="G145" s="395"/>
      <c r="H145" s="395"/>
    </row>
    <row r="146" spans="1:8" ht="8.25">
      <c r="A146" s="396" t="s">
        <v>1300</v>
      </c>
      <c r="B146" s="396"/>
      <c r="C146" s="396"/>
      <c r="D146" s="394"/>
      <c r="E146" s="394"/>
      <c r="F146" s="394"/>
      <c r="G146" s="394"/>
      <c r="H146" s="394"/>
    </row>
    <row r="147" spans="1:8" ht="8.25">
      <c r="A147" s="121"/>
      <c r="B147" s="121"/>
      <c r="C147" s="121"/>
      <c r="D147" s="394"/>
      <c r="E147" s="394"/>
      <c r="F147" s="394"/>
      <c r="G147" s="394"/>
      <c r="H147" s="394"/>
    </row>
    <row r="148" spans="1:5" ht="8.25">
      <c r="A148" s="117" t="s">
        <v>1295</v>
      </c>
      <c r="B148" s="117" t="s">
        <v>1296</v>
      </c>
      <c r="C148" s="396" t="s">
        <v>1301</v>
      </c>
      <c r="D148" s="396"/>
      <c r="E148" s="396"/>
    </row>
    <row r="149" spans="1:8" ht="8.25">
      <c r="A149" s="396" t="s">
        <v>1298</v>
      </c>
      <c r="B149" s="396"/>
      <c r="C149" s="396"/>
      <c r="D149" s="394">
        <v>10</v>
      </c>
      <c r="E149" s="394"/>
      <c r="F149" s="394"/>
      <c r="G149" s="394"/>
      <c r="H149" s="394"/>
    </row>
    <row r="150" spans="1:8" ht="8.25">
      <c r="A150" s="396" t="s">
        <v>1299</v>
      </c>
      <c r="B150" s="396"/>
      <c r="C150" s="396"/>
      <c r="D150" s="394">
        <v>12</v>
      </c>
      <c r="E150" s="394"/>
      <c r="F150" s="394"/>
      <c r="G150" s="394"/>
      <c r="H150" s="394"/>
    </row>
    <row r="151" spans="1:8" ht="8.25">
      <c r="A151" s="396" t="s">
        <v>1416</v>
      </c>
      <c r="B151" s="396"/>
      <c r="C151" s="396"/>
      <c r="D151" s="395">
        <f>IF(D149=0,,D150/D149*100)</f>
        <v>120</v>
      </c>
      <c r="E151" s="395"/>
      <c r="F151" s="395"/>
      <c r="G151" s="395"/>
      <c r="H151" s="395"/>
    </row>
    <row r="152" spans="1:8" ht="8.25">
      <c r="A152" s="396"/>
      <c r="B152" s="396"/>
      <c r="C152" s="396"/>
      <c r="D152" s="394"/>
      <c r="E152" s="394"/>
      <c r="F152" s="394"/>
      <c r="G152" s="394"/>
      <c r="H152" s="394"/>
    </row>
    <row r="154" spans="1:7" ht="8.25">
      <c r="A154" s="382" t="s">
        <v>1414</v>
      </c>
      <c r="B154" s="382"/>
      <c r="C154" s="382"/>
      <c r="D154" s="382"/>
      <c r="E154" s="382"/>
      <c r="F154" s="382"/>
      <c r="G154" s="382"/>
    </row>
    <row r="155" spans="1:8" ht="8.25" customHeight="1">
      <c r="A155" s="384" t="s">
        <v>74</v>
      </c>
      <c r="B155" s="384"/>
      <c r="C155" s="384"/>
      <c r="D155" s="384"/>
      <c r="E155" s="384"/>
      <c r="F155" s="384"/>
      <c r="G155" s="384"/>
      <c r="H155" s="384"/>
    </row>
    <row r="156" spans="1:8" ht="24" customHeight="1">
      <c r="A156" s="384"/>
      <c r="B156" s="384"/>
      <c r="C156" s="384"/>
      <c r="D156" s="384"/>
      <c r="E156" s="384"/>
      <c r="F156" s="384"/>
      <c r="G156" s="384"/>
      <c r="H156" s="384"/>
    </row>
    <row r="157" spans="1:8" ht="8.25">
      <c r="A157" s="384"/>
      <c r="B157" s="384"/>
      <c r="C157" s="384"/>
      <c r="D157" s="384"/>
      <c r="E157" s="384"/>
      <c r="F157" s="384"/>
      <c r="G157" s="384"/>
      <c r="H157" s="384"/>
    </row>
    <row r="159" spans="1:5" ht="8.25">
      <c r="A159" s="396" t="s">
        <v>1428</v>
      </c>
      <c r="B159" s="396"/>
      <c r="C159" s="396" t="s">
        <v>1698</v>
      </c>
      <c r="D159" s="396"/>
      <c r="E159" s="396"/>
    </row>
    <row r="160" spans="1:5" ht="8.25">
      <c r="A160" s="117" t="s">
        <v>1293</v>
      </c>
      <c r="B160" s="117"/>
      <c r="C160" s="396" t="s">
        <v>1152</v>
      </c>
      <c r="D160" s="396"/>
      <c r="E160" s="396"/>
    </row>
    <row r="161" spans="1:5" ht="8.25">
      <c r="A161" s="396" t="s">
        <v>1294</v>
      </c>
      <c r="B161" s="396"/>
      <c r="C161" s="396" t="s">
        <v>1236</v>
      </c>
      <c r="D161" s="396"/>
      <c r="E161" s="396"/>
    </row>
    <row r="162" spans="1:5" ht="8.25">
      <c r="A162" s="117" t="s">
        <v>1295</v>
      </c>
      <c r="B162" s="118" t="s">
        <v>1296</v>
      </c>
      <c r="C162" s="396" t="s">
        <v>1302</v>
      </c>
      <c r="D162" s="396"/>
      <c r="E162" s="396"/>
    </row>
    <row r="163" spans="1:8" ht="8.25">
      <c r="A163" s="397" t="s">
        <v>1297</v>
      </c>
      <c r="B163" s="397"/>
      <c r="C163" s="397"/>
      <c r="D163" s="398" t="s">
        <v>987</v>
      </c>
      <c r="E163" s="399"/>
      <c r="F163" s="399"/>
      <c r="G163" s="399"/>
      <c r="H163" s="399"/>
    </row>
    <row r="164" spans="1:8" ht="8.25">
      <c r="A164" s="396" t="s">
        <v>1298</v>
      </c>
      <c r="B164" s="396"/>
      <c r="C164" s="396"/>
      <c r="D164" s="394">
        <v>9</v>
      </c>
      <c r="E164" s="394"/>
      <c r="F164" s="394"/>
      <c r="G164" s="394"/>
      <c r="H164" s="394"/>
    </row>
    <row r="165" spans="1:8" ht="8.25">
      <c r="A165" s="396" t="s">
        <v>1299</v>
      </c>
      <c r="B165" s="396"/>
      <c r="C165" s="396"/>
      <c r="D165" s="394">
        <v>8</v>
      </c>
      <c r="E165" s="394"/>
      <c r="F165" s="394"/>
      <c r="G165" s="394"/>
      <c r="H165" s="394"/>
    </row>
    <row r="166" spans="1:8" ht="8.25">
      <c r="A166" s="396" t="s">
        <v>1416</v>
      </c>
      <c r="B166" s="396"/>
      <c r="C166" s="396"/>
      <c r="D166" s="395">
        <f>IF(D164=0,,D165/D164*100)</f>
        <v>88.88888888888889</v>
      </c>
      <c r="E166" s="395"/>
      <c r="F166" s="395"/>
      <c r="G166" s="395"/>
      <c r="H166" s="395"/>
    </row>
    <row r="167" spans="1:5" ht="8.25">
      <c r="A167" s="121"/>
      <c r="B167" s="121"/>
      <c r="C167" s="121"/>
      <c r="D167" s="121"/>
      <c r="E167" s="121"/>
    </row>
    <row r="168" spans="1:5" ht="8.25">
      <c r="A168" s="117" t="s">
        <v>1295</v>
      </c>
      <c r="B168" s="118" t="s">
        <v>1296</v>
      </c>
      <c r="C168" s="396" t="s">
        <v>1156</v>
      </c>
      <c r="D168" s="396"/>
      <c r="E168" s="396"/>
    </row>
    <row r="169" spans="1:8" ht="8.25">
      <c r="A169" s="396" t="s">
        <v>1303</v>
      </c>
      <c r="B169" s="396"/>
      <c r="C169" s="396"/>
      <c r="D169" s="394">
        <v>100</v>
      </c>
      <c r="E169" s="394"/>
      <c r="F169" s="394"/>
      <c r="G169" s="394"/>
      <c r="H169" s="394"/>
    </row>
    <row r="170" spans="1:8" ht="8.25">
      <c r="A170" s="396" t="s">
        <v>1299</v>
      </c>
      <c r="B170" s="396"/>
      <c r="C170" s="396"/>
      <c r="D170" s="394">
        <v>97</v>
      </c>
      <c r="E170" s="394"/>
      <c r="F170" s="394"/>
      <c r="G170" s="394"/>
      <c r="H170" s="394"/>
    </row>
    <row r="171" spans="1:8" ht="8.25">
      <c r="A171" s="396" t="s">
        <v>1416</v>
      </c>
      <c r="B171" s="396"/>
      <c r="C171" s="396"/>
      <c r="D171" s="395">
        <f>IF(D169=0,,D170/D169*100)</f>
        <v>97</v>
      </c>
      <c r="E171" s="395"/>
      <c r="F171" s="395"/>
      <c r="G171" s="395"/>
      <c r="H171" s="395"/>
    </row>
    <row r="172" spans="1:8" ht="8.25">
      <c r="A172" s="396"/>
      <c r="B172" s="396"/>
      <c r="C172" s="396"/>
      <c r="D172" s="394"/>
      <c r="E172" s="394"/>
      <c r="F172" s="394"/>
      <c r="G172" s="394"/>
      <c r="H172" s="394"/>
    </row>
    <row r="174" spans="1:7" ht="8.25">
      <c r="A174" s="382" t="s">
        <v>1414</v>
      </c>
      <c r="B174" s="382"/>
      <c r="C174" s="382"/>
      <c r="D174" s="382"/>
      <c r="E174" s="382"/>
      <c r="F174" s="382"/>
      <c r="G174" s="382"/>
    </row>
    <row r="175" spans="1:8" ht="8.25" customHeight="1">
      <c r="A175" s="384" t="s">
        <v>75</v>
      </c>
      <c r="B175" s="384"/>
      <c r="C175" s="384"/>
      <c r="D175" s="384"/>
      <c r="E175" s="384"/>
      <c r="F175" s="384"/>
      <c r="G175" s="384"/>
      <c r="H175" s="384"/>
    </row>
    <row r="176" spans="1:8" ht="25.5" customHeight="1">
      <c r="A176" s="384"/>
      <c r="B176" s="384"/>
      <c r="C176" s="384"/>
      <c r="D176" s="384"/>
      <c r="E176" s="384"/>
      <c r="F176" s="384"/>
      <c r="G176" s="384"/>
      <c r="H176" s="384"/>
    </row>
    <row r="177" spans="1:8" ht="8.25">
      <c r="A177" s="384"/>
      <c r="B177" s="384"/>
      <c r="C177" s="384"/>
      <c r="D177" s="384"/>
      <c r="E177" s="384"/>
      <c r="F177" s="384"/>
      <c r="G177" s="384"/>
      <c r="H177" s="384"/>
    </row>
    <row r="179" spans="1:6" ht="8.25">
      <c r="A179" s="396" t="s">
        <v>1428</v>
      </c>
      <c r="B179" s="396"/>
      <c r="C179" s="396" t="s">
        <v>1700</v>
      </c>
      <c r="D179" s="396"/>
      <c r="E179" s="396"/>
      <c r="F179" s="396"/>
    </row>
    <row r="180" spans="1:6" ht="8.25">
      <c r="A180" s="117" t="s">
        <v>1293</v>
      </c>
      <c r="B180" s="117"/>
      <c r="C180" s="396" t="s">
        <v>1153</v>
      </c>
      <c r="D180" s="396"/>
      <c r="E180" s="396"/>
      <c r="F180" s="396"/>
    </row>
    <row r="181" spans="1:6" ht="8.25">
      <c r="A181" s="396" t="s">
        <v>1294</v>
      </c>
      <c r="B181" s="396"/>
      <c r="C181" s="396" t="s">
        <v>1236</v>
      </c>
      <c r="D181" s="396"/>
      <c r="E181" s="396"/>
      <c r="F181" s="396"/>
    </row>
    <row r="182" spans="1:6" ht="8.25">
      <c r="A182" s="117" t="s">
        <v>1295</v>
      </c>
      <c r="B182" s="117" t="s">
        <v>1296</v>
      </c>
      <c r="C182" s="396" t="s">
        <v>1304</v>
      </c>
      <c r="D182" s="396"/>
      <c r="E182" s="396"/>
      <c r="F182" s="396"/>
    </row>
    <row r="183" spans="1:8" ht="8.25">
      <c r="A183" s="397" t="s">
        <v>1297</v>
      </c>
      <c r="B183" s="397"/>
      <c r="C183" s="398" t="s">
        <v>987</v>
      </c>
      <c r="D183" s="399"/>
      <c r="E183" s="399"/>
      <c r="F183" s="399"/>
      <c r="G183" s="399"/>
      <c r="H183" s="399"/>
    </row>
    <row r="184" spans="1:8" ht="8.25">
      <c r="A184" s="396" t="s">
        <v>1298</v>
      </c>
      <c r="B184" s="396"/>
      <c r="C184" s="394">
        <v>100</v>
      </c>
      <c r="D184" s="394"/>
      <c r="E184" s="394"/>
      <c r="F184" s="394"/>
      <c r="G184" s="394"/>
      <c r="H184" s="394"/>
    </row>
    <row r="185" spans="1:8" ht="8.25">
      <c r="A185" s="396" t="s">
        <v>1299</v>
      </c>
      <c r="B185" s="396"/>
      <c r="C185" s="394">
        <v>150</v>
      </c>
      <c r="D185" s="394"/>
      <c r="E185" s="394"/>
      <c r="F185" s="394"/>
      <c r="G185" s="394"/>
      <c r="H185" s="394"/>
    </row>
    <row r="186" spans="1:8" ht="8.25">
      <c r="A186" s="396" t="s">
        <v>1416</v>
      </c>
      <c r="B186" s="396"/>
      <c r="C186" s="394">
        <f>IF(C184=0,,C185/C184*100)</f>
        <v>150</v>
      </c>
      <c r="D186" s="394"/>
      <c r="E186" s="394"/>
      <c r="F186" s="394"/>
      <c r="G186" s="394"/>
      <c r="H186" s="394"/>
    </row>
    <row r="187" spans="1:6" ht="8.25">
      <c r="A187" s="121"/>
      <c r="B187" s="121"/>
      <c r="C187" s="121"/>
      <c r="D187" s="400"/>
      <c r="E187" s="400"/>
      <c r="F187" s="121"/>
    </row>
    <row r="188" spans="1:6" ht="8.25">
      <c r="A188" s="117" t="s">
        <v>1293</v>
      </c>
      <c r="B188" s="117"/>
      <c r="C188" s="396" t="s">
        <v>1154</v>
      </c>
      <c r="D188" s="396"/>
      <c r="E188" s="396"/>
      <c r="F188" s="396"/>
    </row>
    <row r="189" spans="1:6" ht="8.25">
      <c r="A189" s="117" t="s">
        <v>1295</v>
      </c>
      <c r="B189" s="117" t="s">
        <v>1296</v>
      </c>
      <c r="C189" s="396" t="s">
        <v>1305</v>
      </c>
      <c r="D189" s="396"/>
      <c r="E189" s="396"/>
      <c r="F189" s="396"/>
    </row>
    <row r="190" spans="1:8" ht="8.25">
      <c r="A190" s="396"/>
      <c r="B190" s="396"/>
      <c r="C190" s="394">
        <v>1</v>
      </c>
      <c r="D190" s="394"/>
      <c r="E190" s="394"/>
      <c r="F190" s="394"/>
      <c r="G190" s="394"/>
      <c r="H190" s="394"/>
    </row>
    <row r="191" spans="1:8" ht="8.25">
      <c r="A191" s="396" t="s">
        <v>1299</v>
      </c>
      <c r="B191" s="396"/>
      <c r="C191" s="394">
        <v>1</v>
      </c>
      <c r="D191" s="394"/>
      <c r="E191" s="394"/>
      <c r="F191" s="394"/>
      <c r="G191" s="394"/>
      <c r="H191" s="394"/>
    </row>
    <row r="192" spans="1:8" ht="8.25">
      <c r="A192" s="396" t="s">
        <v>1416</v>
      </c>
      <c r="B192" s="396"/>
      <c r="C192" s="394">
        <f>IF(C190=0,,C191/C190*100)</f>
        <v>100</v>
      </c>
      <c r="D192" s="394"/>
      <c r="E192" s="394"/>
      <c r="F192" s="394"/>
      <c r="G192" s="394"/>
      <c r="H192" s="394"/>
    </row>
    <row r="193" spans="1:8" ht="8.25">
      <c r="A193" s="396"/>
      <c r="B193" s="396"/>
      <c r="C193" s="394"/>
      <c r="D193" s="394"/>
      <c r="E193" s="394"/>
      <c r="F193" s="394"/>
      <c r="G193" s="394"/>
      <c r="H193" s="394"/>
    </row>
    <row r="194" spans="1:6" ht="8.25">
      <c r="A194" s="117" t="s">
        <v>1293</v>
      </c>
      <c r="B194" s="117"/>
      <c r="C194" s="396" t="s">
        <v>1155</v>
      </c>
      <c r="D194" s="396"/>
      <c r="E194" s="396"/>
      <c r="F194" s="396"/>
    </row>
    <row r="195" spans="1:6" ht="8.25">
      <c r="A195" s="117" t="s">
        <v>1295</v>
      </c>
      <c r="B195" s="117" t="s">
        <v>1296</v>
      </c>
      <c r="C195" s="396" t="s">
        <v>1306</v>
      </c>
      <c r="D195" s="396"/>
      <c r="E195" s="396"/>
      <c r="F195" s="396"/>
    </row>
    <row r="196" spans="1:8" ht="8.25">
      <c r="A196" s="396" t="s">
        <v>1298</v>
      </c>
      <c r="B196" s="396"/>
      <c r="C196" s="394">
        <v>2</v>
      </c>
      <c r="D196" s="394"/>
      <c r="E196" s="394"/>
      <c r="F196" s="394"/>
      <c r="G196" s="394"/>
      <c r="H196" s="394"/>
    </row>
    <row r="197" spans="1:8" ht="8.25">
      <c r="A197" s="396" t="s">
        <v>1299</v>
      </c>
      <c r="B197" s="396"/>
      <c r="C197" s="394">
        <v>2</v>
      </c>
      <c r="D197" s="394"/>
      <c r="E197" s="394"/>
      <c r="F197" s="394"/>
      <c r="G197" s="394"/>
      <c r="H197" s="394"/>
    </row>
    <row r="198" spans="1:8" ht="8.25">
      <c r="A198" s="396" t="s">
        <v>1416</v>
      </c>
      <c r="B198" s="396"/>
      <c r="C198" s="394">
        <f>IF(C196=0,,C197/C196*100)</f>
        <v>100</v>
      </c>
      <c r="D198" s="394"/>
      <c r="E198" s="394"/>
      <c r="F198" s="394"/>
      <c r="G198" s="394"/>
      <c r="H198" s="394"/>
    </row>
    <row r="199" spans="1:6" ht="8.25">
      <c r="A199" s="121"/>
      <c r="B199" s="121"/>
      <c r="C199" s="121"/>
      <c r="D199" s="400"/>
      <c r="E199" s="400"/>
      <c r="F199" s="121"/>
    </row>
    <row r="200" spans="1:6" ht="8.25">
      <c r="A200" s="117" t="s">
        <v>1295</v>
      </c>
      <c r="B200" s="117" t="s">
        <v>1296</v>
      </c>
      <c r="C200" s="396" t="s">
        <v>1307</v>
      </c>
      <c r="D200" s="396"/>
      <c r="E200" s="396"/>
      <c r="F200" s="396"/>
    </row>
    <row r="201" spans="1:8" ht="8.25">
      <c r="A201" s="396"/>
      <c r="B201" s="396"/>
      <c r="C201" s="394">
        <v>1</v>
      </c>
      <c r="D201" s="394"/>
      <c r="E201" s="394"/>
      <c r="F201" s="394"/>
      <c r="G201" s="394"/>
      <c r="H201" s="394"/>
    </row>
    <row r="202" spans="1:8" ht="8.25">
      <c r="A202" s="396" t="s">
        <v>1299</v>
      </c>
      <c r="B202" s="396"/>
      <c r="C202" s="394">
        <v>1</v>
      </c>
      <c r="D202" s="394"/>
      <c r="E202" s="394"/>
      <c r="F202" s="394"/>
      <c r="G202" s="394"/>
      <c r="H202" s="394"/>
    </row>
    <row r="203" spans="1:8" ht="8.25">
      <c r="A203" s="396" t="s">
        <v>1416</v>
      </c>
      <c r="B203" s="396"/>
      <c r="C203" s="394">
        <f>IF(C201=0,,C202/C201*100)</f>
        <v>100</v>
      </c>
      <c r="D203" s="394"/>
      <c r="E203" s="394"/>
      <c r="F203" s="394"/>
      <c r="G203" s="394"/>
      <c r="H203" s="394"/>
    </row>
    <row r="204" spans="1:8" ht="8.25">
      <c r="A204" s="396"/>
      <c r="B204" s="396"/>
      <c r="C204" s="394"/>
      <c r="D204" s="394"/>
      <c r="E204" s="394"/>
      <c r="F204" s="394"/>
      <c r="G204" s="394"/>
      <c r="H204" s="394"/>
    </row>
    <row r="206" spans="1:7" ht="8.25">
      <c r="A206" s="382" t="s">
        <v>1414</v>
      </c>
      <c r="B206" s="382"/>
      <c r="C206" s="382"/>
      <c r="D206" s="382"/>
      <c r="E206" s="382"/>
      <c r="F206" s="382"/>
      <c r="G206" s="382"/>
    </row>
    <row r="207" spans="1:8" ht="8.25" customHeight="1">
      <c r="A207" s="384" t="s">
        <v>76</v>
      </c>
      <c r="B207" s="384"/>
      <c r="C207" s="384"/>
      <c r="D207" s="384"/>
      <c r="E207" s="384"/>
      <c r="F207" s="384"/>
      <c r="G207" s="384"/>
      <c r="H207" s="384"/>
    </row>
    <row r="208" spans="1:8" ht="8.25">
      <c r="A208" s="384"/>
      <c r="B208" s="384"/>
      <c r="C208" s="384"/>
      <c r="D208" s="384"/>
      <c r="E208" s="384"/>
      <c r="F208" s="384"/>
      <c r="G208" s="384"/>
      <c r="H208" s="384"/>
    </row>
    <row r="209" spans="1:8" ht="8.25">
      <c r="A209" s="384"/>
      <c r="B209" s="384"/>
      <c r="C209" s="384"/>
      <c r="D209" s="384"/>
      <c r="E209" s="384"/>
      <c r="F209" s="384"/>
      <c r="G209" s="384"/>
      <c r="H209" s="384"/>
    </row>
    <row r="211" spans="1:6" ht="8.25">
      <c r="A211" s="396" t="s">
        <v>1428</v>
      </c>
      <c r="B211" s="396"/>
      <c r="C211" s="396" t="s">
        <v>1703</v>
      </c>
      <c r="D211" s="396"/>
      <c r="E211" s="396"/>
      <c r="F211" s="396"/>
    </row>
    <row r="212" spans="1:6" ht="8.25">
      <c r="A212" s="117" t="s">
        <v>1293</v>
      </c>
      <c r="B212" s="117"/>
      <c r="C212" s="396" t="s">
        <v>1239</v>
      </c>
      <c r="D212" s="396"/>
      <c r="E212" s="396"/>
      <c r="F212" s="396"/>
    </row>
    <row r="213" spans="1:6" ht="8.25">
      <c r="A213" s="396" t="s">
        <v>1294</v>
      </c>
      <c r="B213" s="396"/>
      <c r="C213" s="396" t="s">
        <v>1236</v>
      </c>
      <c r="D213" s="396"/>
      <c r="E213" s="396"/>
      <c r="F213" s="396"/>
    </row>
    <row r="214" spans="1:6" ht="8.25">
      <c r="A214" s="117" t="s">
        <v>1295</v>
      </c>
      <c r="B214" s="118" t="s">
        <v>1296</v>
      </c>
      <c r="C214" s="396" t="s">
        <v>1308</v>
      </c>
      <c r="D214" s="396"/>
      <c r="E214" s="396"/>
      <c r="F214" s="396"/>
    </row>
    <row r="215" spans="1:8" ht="8.25">
      <c r="A215" s="397" t="s">
        <v>1297</v>
      </c>
      <c r="B215" s="397"/>
      <c r="C215" s="398" t="s">
        <v>987</v>
      </c>
      <c r="D215" s="399"/>
      <c r="E215" s="399"/>
      <c r="F215" s="399"/>
      <c r="G215" s="399"/>
      <c r="H215" s="399"/>
    </row>
    <row r="216" spans="1:8" ht="8.25">
      <c r="A216" s="396" t="s">
        <v>1298</v>
      </c>
      <c r="B216" s="396"/>
      <c r="C216" s="394">
        <v>20</v>
      </c>
      <c r="D216" s="394"/>
      <c r="E216" s="394"/>
      <c r="F216" s="394"/>
      <c r="G216" s="394"/>
      <c r="H216" s="394"/>
    </row>
    <row r="217" spans="1:8" ht="8.25">
      <c r="A217" s="396" t="s">
        <v>1299</v>
      </c>
      <c r="B217" s="396"/>
      <c r="C217" s="394">
        <v>22</v>
      </c>
      <c r="D217" s="394"/>
      <c r="E217" s="394"/>
      <c r="F217" s="394"/>
      <c r="G217" s="394"/>
      <c r="H217" s="394"/>
    </row>
    <row r="218" spans="1:8" ht="8.25">
      <c r="A218" s="396" t="s">
        <v>1416</v>
      </c>
      <c r="B218" s="396"/>
      <c r="C218" s="395">
        <f>IF(C216=0,,C217/C216*100)</f>
        <v>110.00000000000001</v>
      </c>
      <c r="D218" s="395"/>
      <c r="E218" s="395"/>
      <c r="F218" s="395"/>
      <c r="G218" s="395"/>
      <c r="H218" s="395"/>
    </row>
    <row r="219" spans="1:6" ht="8.25">
      <c r="A219" s="121"/>
      <c r="B219" s="124"/>
      <c r="C219" s="121"/>
      <c r="D219" s="400"/>
      <c r="E219" s="400"/>
      <c r="F219" s="121"/>
    </row>
    <row r="220" spans="1:7" ht="8.25">
      <c r="A220" s="382" t="s">
        <v>1414</v>
      </c>
      <c r="B220" s="382"/>
      <c r="C220" s="382"/>
      <c r="D220" s="382"/>
      <c r="E220" s="382"/>
      <c r="F220" s="382"/>
      <c r="G220" s="382"/>
    </row>
    <row r="221" spans="1:8" ht="8.25" customHeight="1">
      <c r="A221" s="384" t="s">
        <v>77</v>
      </c>
      <c r="B221" s="384"/>
      <c r="C221" s="384"/>
      <c r="D221" s="384"/>
      <c r="E221" s="384"/>
      <c r="F221" s="384"/>
      <c r="G221" s="384"/>
      <c r="H221" s="384"/>
    </row>
    <row r="222" spans="1:8" ht="8.25">
      <c r="A222" s="384"/>
      <c r="B222" s="384"/>
      <c r="C222" s="384"/>
      <c r="D222" s="384"/>
      <c r="E222" s="384"/>
      <c r="F222" s="384"/>
      <c r="G222" s="384"/>
      <c r="H222" s="384"/>
    </row>
    <row r="223" spans="1:8" ht="8.25">
      <c r="A223" s="384"/>
      <c r="B223" s="384"/>
      <c r="C223" s="384"/>
      <c r="D223" s="384"/>
      <c r="E223" s="384"/>
      <c r="F223" s="384"/>
      <c r="G223" s="384"/>
      <c r="H223" s="384"/>
    </row>
    <row r="225" spans="1:6" ht="8.25">
      <c r="A225" s="396" t="s">
        <v>1428</v>
      </c>
      <c r="B225" s="396"/>
      <c r="C225" s="396" t="s">
        <v>1706</v>
      </c>
      <c r="D225" s="396"/>
      <c r="E225" s="396"/>
      <c r="F225" s="396"/>
    </row>
    <row r="226" spans="1:6" ht="8.25">
      <c r="A226" s="117" t="s">
        <v>1293</v>
      </c>
      <c r="B226" s="117"/>
      <c r="C226" s="396" t="s">
        <v>1237</v>
      </c>
      <c r="D226" s="396"/>
      <c r="E226" s="396"/>
      <c r="F226" s="396"/>
    </row>
    <row r="227" spans="1:6" ht="8.25">
      <c r="A227" s="396" t="s">
        <v>1294</v>
      </c>
      <c r="B227" s="396"/>
      <c r="C227" s="396" t="s">
        <v>1236</v>
      </c>
      <c r="D227" s="396"/>
      <c r="E227" s="396"/>
      <c r="F227" s="396"/>
    </row>
    <row r="228" spans="1:6" ht="8.25">
      <c r="A228" s="117" t="s">
        <v>1295</v>
      </c>
      <c r="B228" s="118" t="s">
        <v>1296</v>
      </c>
      <c r="C228" s="396" t="s">
        <v>1309</v>
      </c>
      <c r="D228" s="396"/>
      <c r="E228" s="396"/>
      <c r="F228" s="396"/>
    </row>
    <row r="229" spans="1:8" ht="8.25">
      <c r="A229" s="397" t="s">
        <v>1297</v>
      </c>
      <c r="B229" s="397"/>
      <c r="C229" s="398" t="s">
        <v>987</v>
      </c>
      <c r="D229" s="399"/>
      <c r="E229" s="399"/>
      <c r="F229" s="399"/>
      <c r="G229" s="399"/>
      <c r="H229" s="399"/>
    </row>
    <row r="230" spans="1:8" ht="8.25">
      <c r="A230" s="396" t="s">
        <v>1298</v>
      </c>
      <c r="B230" s="396"/>
      <c r="C230" s="394">
        <v>10</v>
      </c>
      <c r="D230" s="394"/>
      <c r="E230" s="394"/>
      <c r="F230" s="394"/>
      <c r="G230" s="394"/>
      <c r="H230" s="394"/>
    </row>
    <row r="231" spans="1:8" ht="8.25">
      <c r="A231" s="396" t="s">
        <v>1299</v>
      </c>
      <c r="B231" s="396"/>
      <c r="C231" s="394">
        <v>15</v>
      </c>
      <c r="D231" s="394"/>
      <c r="E231" s="394"/>
      <c r="F231" s="394"/>
      <c r="G231" s="394"/>
      <c r="H231" s="394"/>
    </row>
    <row r="232" spans="1:8" ht="8.25">
      <c r="A232" s="396" t="s">
        <v>1416</v>
      </c>
      <c r="B232" s="396"/>
      <c r="C232" s="394">
        <f>IF(C230=0,,C231/C230*100)</f>
        <v>150</v>
      </c>
      <c r="D232" s="394"/>
      <c r="E232" s="394"/>
      <c r="F232" s="394"/>
      <c r="G232" s="394"/>
      <c r="H232" s="394"/>
    </row>
    <row r="233" spans="1:6" ht="8.25">
      <c r="A233" s="121"/>
      <c r="B233" s="121"/>
      <c r="C233" s="121"/>
      <c r="D233" s="400"/>
      <c r="E233" s="400"/>
      <c r="F233" s="121"/>
    </row>
    <row r="234" spans="1:6" ht="8.25">
      <c r="A234" s="117" t="s">
        <v>1295</v>
      </c>
      <c r="B234" s="118" t="s">
        <v>1296</v>
      </c>
      <c r="C234" s="396" t="s">
        <v>1238</v>
      </c>
      <c r="D234" s="396"/>
      <c r="E234" s="396"/>
      <c r="F234" s="396"/>
    </row>
    <row r="235" spans="1:8" ht="8.25">
      <c r="A235" s="396" t="s">
        <v>1298</v>
      </c>
      <c r="B235" s="396"/>
      <c r="C235" s="394">
        <v>2</v>
      </c>
      <c r="D235" s="394"/>
      <c r="E235" s="394"/>
      <c r="F235" s="394"/>
      <c r="G235" s="394"/>
      <c r="H235" s="394"/>
    </row>
    <row r="236" spans="1:8" ht="8.25">
      <c r="A236" s="396" t="s">
        <v>1299</v>
      </c>
      <c r="B236" s="396"/>
      <c r="C236" s="394">
        <v>0</v>
      </c>
      <c r="D236" s="394"/>
      <c r="E236" s="394"/>
      <c r="F236" s="394"/>
      <c r="G236" s="394"/>
      <c r="H236" s="394"/>
    </row>
    <row r="237" spans="1:8" ht="8.25">
      <c r="A237" s="396" t="s">
        <v>1416</v>
      </c>
      <c r="B237" s="396"/>
      <c r="C237" s="394">
        <f>IF(C235=0,,C236/C235*100)</f>
        <v>0</v>
      </c>
      <c r="D237" s="394"/>
      <c r="E237" s="394"/>
      <c r="F237" s="394"/>
      <c r="G237" s="394"/>
      <c r="H237" s="394"/>
    </row>
    <row r="239" spans="1:7" ht="8.25">
      <c r="A239" s="382" t="s">
        <v>1414</v>
      </c>
      <c r="B239" s="382"/>
      <c r="C239" s="382"/>
      <c r="D239" s="382"/>
      <c r="E239" s="382"/>
      <c r="F239" s="382"/>
      <c r="G239" s="382"/>
    </row>
    <row r="240" spans="1:8" ht="8.25" customHeight="1">
      <c r="A240" s="384" t="s">
        <v>78</v>
      </c>
      <c r="B240" s="384"/>
      <c r="C240" s="384"/>
      <c r="D240" s="384"/>
      <c r="E240" s="384"/>
      <c r="F240" s="384"/>
      <c r="G240" s="384"/>
      <c r="H240" s="384"/>
    </row>
    <row r="241" spans="1:8" ht="31.5" customHeight="1">
      <c r="A241" s="384"/>
      <c r="B241" s="384"/>
      <c r="C241" s="384"/>
      <c r="D241" s="384"/>
      <c r="E241" s="384"/>
      <c r="F241" s="384"/>
      <c r="G241" s="384"/>
      <c r="H241" s="384"/>
    </row>
    <row r="243" spans="1:4" ht="8.25">
      <c r="A243" s="396" t="s">
        <v>1428</v>
      </c>
      <c r="B243" s="396"/>
      <c r="C243" s="396" t="s">
        <v>1708</v>
      </c>
      <c r="D243" s="396"/>
    </row>
    <row r="244" spans="1:4" ht="8.25">
      <c r="A244" s="117" t="s">
        <v>1293</v>
      </c>
      <c r="B244" s="117"/>
      <c r="C244" s="396" t="s">
        <v>1310</v>
      </c>
      <c r="D244" s="396"/>
    </row>
    <row r="245" spans="1:4" ht="8.25">
      <c r="A245" s="396" t="s">
        <v>1294</v>
      </c>
      <c r="B245" s="396"/>
      <c r="C245" s="396" t="s">
        <v>1236</v>
      </c>
      <c r="D245" s="396"/>
    </row>
    <row r="246" spans="1:4" ht="8.25">
      <c r="A246" s="117" t="s">
        <v>1295</v>
      </c>
      <c r="B246" s="118" t="s">
        <v>1296</v>
      </c>
      <c r="C246" s="396" t="s">
        <v>1311</v>
      </c>
      <c r="D246" s="396"/>
    </row>
    <row r="247" spans="1:8" ht="8.25">
      <c r="A247" s="397" t="s">
        <v>1297</v>
      </c>
      <c r="B247" s="397"/>
      <c r="C247" s="398" t="s">
        <v>987</v>
      </c>
      <c r="D247" s="399"/>
      <c r="E247" s="399"/>
      <c r="F247" s="399"/>
      <c r="G247" s="399"/>
      <c r="H247" s="399"/>
    </row>
    <row r="248" spans="1:8" ht="8.25">
      <c r="A248" s="396" t="s">
        <v>1298</v>
      </c>
      <c r="B248" s="396"/>
      <c r="C248" s="394">
        <v>50</v>
      </c>
      <c r="D248" s="394"/>
      <c r="E248" s="394"/>
      <c r="F248" s="394"/>
      <c r="G248" s="394"/>
      <c r="H248" s="394"/>
    </row>
    <row r="249" spans="1:8" ht="8.25">
      <c r="A249" s="396" t="s">
        <v>1299</v>
      </c>
      <c r="B249" s="396"/>
      <c r="C249" s="394">
        <v>60</v>
      </c>
      <c r="D249" s="394"/>
      <c r="E249" s="394"/>
      <c r="F249" s="394"/>
      <c r="G249" s="394"/>
      <c r="H249" s="394"/>
    </row>
    <row r="250" spans="1:8" ht="8.25">
      <c r="A250" s="396" t="s">
        <v>1416</v>
      </c>
      <c r="B250" s="396"/>
      <c r="C250" s="395">
        <f>IF(C248=0,,C249/C248*100)</f>
        <v>120</v>
      </c>
      <c r="D250" s="395"/>
      <c r="E250" s="395"/>
      <c r="F250" s="395"/>
      <c r="G250" s="395"/>
      <c r="H250" s="395"/>
    </row>
    <row r="252" spans="1:7" ht="8.25">
      <c r="A252" s="382" t="s">
        <v>1414</v>
      </c>
      <c r="B252" s="382"/>
      <c r="C252" s="382"/>
      <c r="D252" s="382"/>
      <c r="E252" s="382"/>
      <c r="F252" s="382"/>
      <c r="G252" s="382"/>
    </row>
    <row r="253" spans="1:8" ht="23.25" customHeight="1">
      <c r="A253" s="384" t="s">
        <v>79</v>
      </c>
      <c r="B253" s="384"/>
      <c r="C253" s="384"/>
      <c r="D253" s="384"/>
      <c r="E253" s="384"/>
      <c r="F253" s="384"/>
      <c r="G253" s="384"/>
      <c r="H253" s="384"/>
    </row>
    <row r="254" spans="1:8" ht="8.25">
      <c r="A254" s="384"/>
      <c r="B254" s="384"/>
      <c r="C254" s="384"/>
      <c r="D254" s="384"/>
      <c r="E254" s="384"/>
      <c r="F254" s="384"/>
      <c r="G254" s="384"/>
      <c r="H254" s="384"/>
    </row>
  </sheetData>
  <sheetProtection/>
  <mergeCells count="200">
    <mergeCell ref="A46:H46"/>
    <mergeCell ref="A61:H61"/>
    <mergeCell ref="A72:H72"/>
    <mergeCell ref="A84:H84"/>
    <mergeCell ref="A73:H73"/>
    <mergeCell ref="A85:H85"/>
    <mergeCell ref="A2:G2"/>
    <mergeCell ref="A5:C8"/>
    <mergeCell ref="A28:H28"/>
    <mergeCell ref="A29:H30"/>
    <mergeCell ref="A45:H45"/>
    <mergeCell ref="A60:H60"/>
    <mergeCell ref="A94:H94"/>
    <mergeCell ref="A98:D98"/>
    <mergeCell ref="A132:B132"/>
    <mergeCell ref="C132:E132"/>
    <mergeCell ref="B100:B102"/>
    <mergeCell ref="C100:C102"/>
    <mergeCell ref="D100:D102"/>
    <mergeCell ref="B103:B105"/>
    <mergeCell ref="C103:C105"/>
    <mergeCell ref="A126:G126"/>
    <mergeCell ref="B109:B111"/>
    <mergeCell ref="C109:C111"/>
    <mergeCell ref="D109:D111"/>
    <mergeCell ref="E98:H98"/>
    <mergeCell ref="B106:B108"/>
    <mergeCell ref="D103:D105"/>
    <mergeCell ref="C106:C108"/>
    <mergeCell ref="D106:D108"/>
    <mergeCell ref="B115:B117"/>
    <mergeCell ref="C115:C117"/>
    <mergeCell ref="D115:D117"/>
    <mergeCell ref="B112:B114"/>
    <mergeCell ref="C112:C114"/>
    <mergeCell ref="D112:D114"/>
    <mergeCell ref="A136:C136"/>
    <mergeCell ref="A137:C137"/>
    <mergeCell ref="A138:C138"/>
    <mergeCell ref="A139:C139"/>
    <mergeCell ref="C133:E133"/>
    <mergeCell ref="A134:B134"/>
    <mergeCell ref="C134:E134"/>
    <mergeCell ref="C135:E135"/>
    <mergeCell ref="A140:C140"/>
    <mergeCell ref="C142:E142"/>
    <mergeCell ref="A143:C143"/>
    <mergeCell ref="A144:C144"/>
    <mergeCell ref="D144:H144"/>
    <mergeCell ref="D140:H140"/>
    <mergeCell ref="D143:H143"/>
    <mergeCell ref="A150:C150"/>
    <mergeCell ref="A151:C151"/>
    <mergeCell ref="A146:C146"/>
    <mergeCell ref="C148:E148"/>
    <mergeCell ref="D145:H145"/>
    <mergeCell ref="D146:H146"/>
    <mergeCell ref="D147:H147"/>
    <mergeCell ref="D149:H149"/>
    <mergeCell ref="A149:C149"/>
    <mergeCell ref="A145:C145"/>
    <mergeCell ref="A154:G154"/>
    <mergeCell ref="A152:C152"/>
    <mergeCell ref="D152:H152"/>
    <mergeCell ref="A155:H157"/>
    <mergeCell ref="D136:H136"/>
    <mergeCell ref="D137:H137"/>
    <mergeCell ref="D138:H138"/>
    <mergeCell ref="D139:H139"/>
    <mergeCell ref="D150:H150"/>
    <mergeCell ref="D151:H151"/>
    <mergeCell ref="A165:C165"/>
    <mergeCell ref="A166:C166"/>
    <mergeCell ref="A159:B159"/>
    <mergeCell ref="C159:E159"/>
    <mergeCell ref="C160:E160"/>
    <mergeCell ref="A161:B161"/>
    <mergeCell ref="C161:E161"/>
    <mergeCell ref="D169:H169"/>
    <mergeCell ref="D164:H164"/>
    <mergeCell ref="C168:E168"/>
    <mergeCell ref="C162:E162"/>
    <mergeCell ref="A169:C169"/>
    <mergeCell ref="D163:H163"/>
    <mergeCell ref="D165:H165"/>
    <mergeCell ref="D166:H166"/>
    <mergeCell ref="A163:C163"/>
    <mergeCell ref="A164:C164"/>
    <mergeCell ref="A174:G174"/>
    <mergeCell ref="A170:C170"/>
    <mergeCell ref="A171:C171"/>
    <mergeCell ref="A172:C172"/>
    <mergeCell ref="D170:H170"/>
    <mergeCell ref="D171:H171"/>
    <mergeCell ref="D172:H172"/>
    <mergeCell ref="A181:B181"/>
    <mergeCell ref="C181:F181"/>
    <mergeCell ref="C182:F182"/>
    <mergeCell ref="A183:B183"/>
    <mergeCell ref="C183:H183"/>
    <mergeCell ref="A175:H177"/>
    <mergeCell ref="A179:B179"/>
    <mergeCell ref="C179:F179"/>
    <mergeCell ref="C180:F180"/>
    <mergeCell ref="A186:B186"/>
    <mergeCell ref="C186:H186"/>
    <mergeCell ref="D187:E187"/>
    <mergeCell ref="C188:F188"/>
    <mergeCell ref="A184:B184"/>
    <mergeCell ref="A185:B185"/>
    <mergeCell ref="C184:H184"/>
    <mergeCell ref="C185:H185"/>
    <mergeCell ref="A192:B192"/>
    <mergeCell ref="A193:B193"/>
    <mergeCell ref="C192:H192"/>
    <mergeCell ref="C193:H193"/>
    <mergeCell ref="C189:F189"/>
    <mergeCell ref="A190:B190"/>
    <mergeCell ref="A191:B191"/>
    <mergeCell ref="C190:H190"/>
    <mergeCell ref="C191:H191"/>
    <mergeCell ref="A198:B198"/>
    <mergeCell ref="C198:H198"/>
    <mergeCell ref="D199:E199"/>
    <mergeCell ref="C200:F200"/>
    <mergeCell ref="C194:F194"/>
    <mergeCell ref="C195:F195"/>
    <mergeCell ref="A196:B196"/>
    <mergeCell ref="A197:B197"/>
    <mergeCell ref="C196:H196"/>
    <mergeCell ref="C197:H197"/>
    <mergeCell ref="A203:B203"/>
    <mergeCell ref="A204:B204"/>
    <mergeCell ref="C203:H203"/>
    <mergeCell ref="C204:H204"/>
    <mergeCell ref="A201:B201"/>
    <mergeCell ref="A202:B202"/>
    <mergeCell ref="C201:H201"/>
    <mergeCell ref="C202:H202"/>
    <mergeCell ref="C212:F212"/>
    <mergeCell ref="A213:B213"/>
    <mergeCell ref="C213:F213"/>
    <mergeCell ref="C214:F214"/>
    <mergeCell ref="A206:G206"/>
    <mergeCell ref="A207:H209"/>
    <mergeCell ref="A211:B211"/>
    <mergeCell ref="C211:F211"/>
    <mergeCell ref="A217:B217"/>
    <mergeCell ref="A218:B218"/>
    <mergeCell ref="C217:H217"/>
    <mergeCell ref="C218:H218"/>
    <mergeCell ref="A215:B215"/>
    <mergeCell ref="A216:B216"/>
    <mergeCell ref="C215:H215"/>
    <mergeCell ref="C216:H216"/>
    <mergeCell ref="D219:E219"/>
    <mergeCell ref="C234:F234"/>
    <mergeCell ref="A220:G220"/>
    <mergeCell ref="A221:H223"/>
    <mergeCell ref="A225:B225"/>
    <mergeCell ref="C225:F225"/>
    <mergeCell ref="C226:F226"/>
    <mergeCell ref="A227:B227"/>
    <mergeCell ref="C227:F227"/>
    <mergeCell ref="C228:F228"/>
    <mergeCell ref="A231:B231"/>
    <mergeCell ref="A232:B232"/>
    <mergeCell ref="C231:H231"/>
    <mergeCell ref="C232:H232"/>
    <mergeCell ref="A229:B229"/>
    <mergeCell ref="A230:B230"/>
    <mergeCell ref="C229:H229"/>
    <mergeCell ref="C230:H230"/>
    <mergeCell ref="A240:H241"/>
    <mergeCell ref="A239:G239"/>
    <mergeCell ref="D233:E233"/>
    <mergeCell ref="A235:B235"/>
    <mergeCell ref="C235:H235"/>
    <mergeCell ref="A236:B236"/>
    <mergeCell ref="C236:H236"/>
    <mergeCell ref="A237:B237"/>
    <mergeCell ref="C237:H237"/>
    <mergeCell ref="A245:B245"/>
    <mergeCell ref="C245:D245"/>
    <mergeCell ref="C246:D246"/>
    <mergeCell ref="A247:B247"/>
    <mergeCell ref="C247:H247"/>
    <mergeCell ref="A243:B243"/>
    <mergeCell ref="C243:D243"/>
    <mergeCell ref="C244:D244"/>
    <mergeCell ref="A95:H95"/>
    <mergeCell ref="A127:H129"/>
    <mergeCell ref="A252:G252"/>
    <mergeCell ref="A253:H254"/>
    <mergeCell ref="C248:H248"/>
    <mergeCell ref="C249:H249"/>
    <mergeCell ref="C250:H250"/>
    <mergeCell ref="A248:B248"/>
    <mergeCell ref="A249:B249"/>
    <mergeCell ref="A250:B250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02"/>
  <sheetViews>
    <sheetView zoomScalePageLayoutView="0" workbookViewId="0" topLeftCell="A28">
      <selection activeCell="E107" sqref="E107"/>
    </sheetView>
  </sheetViews>
  <sheetFormatPr defaultColWidth="9.140625" defaultRowHeight="12.75"/>
  <cols>
    <col min="1" max="2" width="6.57421875" style="81" customWidth="1"/>
    <col min="3" max="3" width="10.7109375" style="81" customWidth="1"/>
    <col min="4" max="4" width="20.8515625" style="81" customWidth="1"/>
    <col min="5" max="8" width="10.57421875" style="81" customWidth="1"/>
    <col min="9" max="18" width="9.140625" style="127" customWidth="1"/>
    <col min="19" max="16384" width="9.140625" style="81" customWidth="1"/>
  </cols>
  <sheetData>
    <row r="2" ht="11.25">
      <c r="A2" s="128" t="s">
        <v>1313</v>
      </c>
    </row>
    <row r="4" spans="1:7" ht="20.2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0.25" customHeight="1">
      <c r="A5" s="415" t="s">
        <v>1312</v>
      </c>
      <c r="B5" s="416"/>
      <c r="C5" s="417"/>
      <c r="D5" s="48" t="s">
        <v>1417</v>
      </c>
      <c r="E5" s="215">
        <f>SUM(E6:E8)</f>
        <v>24500</v>
      </c>
      <c r="F5" s="215">
        <f>SUM(F6:F8)</f>
        <v>20311.04</v>
      </c>
      <c r="G5" s="155">
        <f>SUM(H45)</f>
        <v>82.90220408163266</v>
      </c>
    </row>
    <row r="6" spans="1:7" ht="20.25" customHeight="1">
      <c r="A6" s="418"/>
      <c r="B6" s="419"/>
      <c r="C6" s="420"/>
      <c r="D6" s="69" t="s">
        <v>1284</v>
      </c>
      <c r="E6" s="87">
        <f>SUM(E43)</f>
        <v>24500</v>
      </c>
      <c r="F6" s="87">
        <f>SUM(E44)</f>
        <v>20311.04</v>
      </c>
      <c r="G6" s="88">
        <f>SUM(E45)</f>
        <v>82.90220408163266</v>
      </c>
    </row>
    <row r="7" spans="1:7" ht="20.25" customHeight="1">
      <c r="A7" s="418"/>
      <c r="B7" s="419"/>
      <c r="C7" s="420"/>
      <c r="D7" s="69" t="s">
        <v>1285</v>
      </c>
      <c r="E7" s="87">
        <f>SUM(F43)</f>
        <v>0</v>
      </c>
      <c r="F7" s="87">
        <f>SUM(F44)</f>
        <v>0</v>
      </c>
      <c r="G7" s="88">
        <f>SUM(F45)</f>
        <v>0</v>
      </c>
    </row>
    <row r="8" spans="1:7" ht="20.25" customHeight="1">
      <c r="A8" s="421"/>
      <c r="B8" s="422"/>
      <c r="C8" s="423"/>
      <c r="D8" s="69" t="s">
        <v>1420</v>
      </c>
      <c r="E8" s="87">
        <f>SUM(G43)</f>
        <v>0</v>
      </c>
      <c r="F8" s="87">
        <f>SUM(G44)</f>
        <v>0</v>
      </c>
      <c r="G8" s="88">
        <f>SUM(G45)</f>
        <v>0</v>
      </c>
    </row>
    <row r="11" spans="1:8" ht="20.25" customHeight="1">
      <c r="A11" s="89" t="s">
        <v>1314</v>
      </c>
      <c r="B11" s="90"/>
      <c r="C11" s="91"/>
      <c r="D11" s="92"/>
      <c r="E11" s="93">
        <f>SUM(E18,E28)</f>
        <v>24500</v>
      </c>
      <c r="F11" s="93">
        <f>SUM(F18,F28)</f>
        <v>20311.04</v>
      </c>
      <c r="G11" s="93">
        <f>SUM(G18,G28)</f>
        <v>24500</v>
      </c>
      <c r="H11" s="93">
        <f>IF(E11=0,,F11/E11*100)</f>
        <v>82.90220408163266</v>
      </c>
    </row>
    <row r="12" spans="1:8" ht="20.25" customHeight="1">
      <c r="A12" s="40" t="s">
        <v>179</v>
      </c>
      <c r="B12" s="41" t="s">
        <v>818</v>
      </c>
      <c r="C12" s="42" t="s">
        <v>1428</v>
      </c>
      <c r="D12" s="94" t="s">
        <v>1240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20.25" customHeight="1">
      <c r="A13" s="95" t="s">
        <v>1421</v>
      </c>
      <c r="B13" s="96" t="s">
        <v>1422</v>
      </c>
      <c r="C13" s="97" t="s">
        <v>1423</v>
      </c>
      <c r="D13" s="98" t="s">
        <v>1413</v>
      </c>
      <c r="E13" s="99"/>
      <c r="F13" s="99"/>
      <c r="G13" s="99"/>
      <c r="H13" s="99"/>
    </row>
    <row r="14" spans="1:8" ht="20.25" customHeight="1">
      <c r="A14" s="37" t="s">
        <v>1424</v>
      </c>
      <c r="B14" s="37" t="s">
        <v>1425</v>
      </c>
      <c r="C14" s="14" t="s">
        <v>1426</v>
      </c>
      <c r="D14" s="38" t="s">
        <v>1427</v>
      </c>
      <c r="E14" s="105">
        <f>SUM(E15:E17)</f>
        <v>24500</v>
      </c>
      <c r="F14" s="105">
        <f>SUM(F15:F17)</f>
        <v>20311.04</v>
      </c>
      <c r="G14" s="105">
        <f>SUM(G15:G17)</f>
        <v>24500</v>
      </c>
      <c r="H14" s="105">
        <f>IF(E14=0,,F14/E14*100)</f>
        <v>82.90220408163266</v>
      </c>
    </row>
    <row r="15" spans="1:8" ht="20.25" customHeight="1">
      <c r="A15" s="28">
        <v>633016</v>
      </c>
      <c r="B15" s="73" t="s">
        <v>819</v>
      </c>
      <c r="C15" s="32" t="s">
        <v>1639</v>
      </c>
      <c r="D15" s="75" t="s">
        <v>1963</v>
      </c>
      <c r="E15" s="45">
        <v>4500</v>
      </c>
      <c r="F15" s="45">
        <v>4189.29</v>
      </c>
      <c r="G15" s="45">
        <v>4500</v>
      </c>
      <c r="H15" s="46">
        <f>IF(E15=0,,F15/E15*100)</f>
        <v>93.09533333333333</v>
      </c>
    </row>
    <row r="16" spans="1:8" ht="20.25" customHeight="1">
      <c r="A16" s="28">
        <v>637003</v>
      </c>
      <c r="B16" s="73" t="s">
        <v>820</v>
      </c>
      <c r="C16" s="32" t="s">
        <v>1639</v>
      </c>
      <c r="D16" s="75" t="s">
        <v>432</v>
      </c>
      <c r="E16" s="278">
        <v>20000</v>
      </c>
      <c r="F16" s="45">
        <v>16121.75</v>
      </c>
      <c r="G16" s="45">
        <v>20000</v>
      </c>
      <c r="H16" s="46">
        <f>IF(E16=0,,F16/E16*100)</f>
        <v>80.60875</v>
      </c>
    </row>
    <row r="17" spans="1:8" ht="20.25" customHeight="1">
      <c r="A17" s="28"/>
      <c r="B17" s="73" t="s">
        <v>821</v>
      </c>
      <c r="C17" s="32" t="s">
        <v>1639</v>
      </c>
      <c r="D17" s="75"/>
      <c r="E17" s="46"/>
      <c r="F17" s="45"/>
      <c r="G17" s="45"/>
      <c r="H17" s="46">
        <f>IF(E17=0,,F17/E17*100)</f>
        <v>0</v>
      </c>
    </row>
    <row r="18" spans="1:8" ht="20.25" customHeight="1">
      <c r="A18" s="48"/>
      <c r="B18" s="103"/>
      <c r="C18" s="104" t="s">
        <v>1639</v>
      </c>
      <c r="D18" s="48" t="s">
        <v>1417</v>
      </c>
      <c r="E18" s="50">
        <f>SUM(E14)</f>
        <v>24500</v>
      </c>
      <c r="F18" s="50">
        <f>SUM(F14)</f>
        <v>20311.04</v>
      </c>
      <c r="G18" s="50">
        <f>SUM(G14)</f>
        <v>24500</v>
      </c>
      <c r="H18" s="50">
        <f>IF(E18=0,,F18/E18*100)</f>
        <v>82.90220408163266</v>
      </c>
    </row>
    <row r="19" spans="1:8" ht="20.25" customHeight="1">
      <c r="A19" s="58"/>
      <c r="B19" s="59"/>
      <c r="C19" s="60"/>
      <c r="D19" s="61"/>
      <c r="E19" s="58"/>
      <c r="F19" s="58"/>
      <c r="G19" s="58"/>
      <c r="H19" s="58"/>
    </row>
    <row r="20" spans="1:8" ht="20.25" customHeight="1">
      <c r="A20" s="382" t="s">
        <v>1692</v>
      </c>
      <c r="B20" s="382"/>
      <c r="C20" s="382"/>
      <c r="D20" s="382"/>
      <c r="E20" s="382"/>
      <c r="F20" s="382"/>
      <c r="G20" s="382"/>
      <c r="H20" s="383"/>
    </row>
    <row r="21" spans="1:8" ht="43.5" customHeight="1">
      <c r="A21" s="384" t="s">
        <v>22</v>
      </c>
      <c r="B21" s="385"/>
      <c r="C21" s="385"/>
      <c r="D21" s="385"/>
      <c r="E21" s="385"/>
      <c r="F21" s="385"/>
      <c r="G21" s="385"/>
      <c r="H21" s="385"/>
    </row>
    <row r="22" spans="1:8" ht="20.25" customHeight="1">
      <c r="A22" s="58"/>
      <c r="B22" s="59"/>
      <c r="C22" s="60"/>
      <c r="D22" s="61"/>
      <c r="E22" s="58"/>
      <c r="F22" s="58"/>
      <c r="G22" s="58"/>
      <c r="H22" s="58"/>
    </row>
    <row r="23" spans="1:8" ht="20.25" customHeight="1">
      <c r="A23" s="40"/>
      <c r="B23" s="41" t="s">
        <v>822</v>
      </c>
      <c r="C23" s="42" t="s">
        <v>1428</v>
      </c>
      <c r="D23" s="94" t="s">
        <v>1319</v>
      </c>
      <c r="E23" s="40" t="s">
        <v>1415</v>
      </c>
      <c r="F23" s="40" t="s">
        <v>983</v>
      </c>
      <c r="G23" s="40" t="s">
        <v>984</v>
      </c>
      <c r="H23" s="40" t="s">
        <v>1416</v>
      </c>
    </row>
    <row r="24" spans="1:8" ht="20.25" customHeight="1">
      <c r="A24" s="95" t="s">
        <v>1421</v>
      </c>
      <c r="B24" s="96" t="s">
        <v>1422</v>
      </c>
      <c r="C24" s="97" t="s">
        <v>1423</v>
      </c>
      <c r="D24" s="98" t="s">
        <v>1413</v>
      </c>
      <c r="E24" s="99"/>
      <c r="F24" s="99"/>
      <c r="G24" s="99"/>
      <c r="H24" s="99"/>
    </row>
    <row r="25" spans="1:8" ht="20.25" customHeight="1">
      <c r="A25" s="37" t="s">
        <v>1424</v>
      </c>
      <c r="B25" s="37" t="s">
        <v>1425</v>
      </c>
      <c r="C25" s="14" t="s">
        <v>1426</v>
      </c>
      <c r="D25" s="38" t="s">
        <v>1427</v>
      </c>
      <c r="E25" s="105">
        <f>SUM(E26:E27)</f>
        <v>0</v>
      </c>
      <c r="F25" s="105">
        <f>SUM(F26:F27)</f>
        <v>0</v>
      </c>
      <c r="G25" s="105">
        <f>SUM(G26:G27)</f>
        <v>0</v>
      </c>
      <c r="H25" s="105">
        <f>IF(E25=0,,F25/E25*100)</f>
        <v>0</v>
      </c>
    </row>
    <row r="26" spans="1:8" ht="20.25" customHeight="1">
      <c r="A26" s="20">
        <v>633</v>
      </c>
      <c r="B26" s="21" t="s">
        <v>1320</v>
      </c>
      <c r="C26" s="20" t="s">
        <v>1639</v>
      </c>
      <c r="D26" s="101" t="s">
        <v>1315</v>
      </c>
      <c r="E26" s="45"/>
      <c r="F26" s="45"/>
      <c r="G26" s="45"/>
      <c r="H26" s="45">
        <f>IF(E26=0,,F26/E26*100)</f>
        <v>0</v>
      </c>
    </row>
    <row r="27" spans="1:8" ht="20.25" customHeight="1">
      <c r="A27" s="68">
        <v>637027</v>
      </c>
      <c r="B27" s="21" t="s">
        <v>1321</v>
      </c>
      <c r="C27" s="20" t="s">
        <v>1639</v>
      </c>
      <c r="D27" s="61" t="s">
        <v>1701</v>
      </c>
      <c r="E27" s="45"/>
      <c r="F27" s="45"/>
      <c r="G27" s="45"/>
      <c r="H27" s="45">
        <f>IF(E27=0,,F27/E27*100)</f>
        <v>0</v>
      </c>
    </row>
    <row r="28" spans="1:8" ht="20.25" customHeight="1">
      <c r="A28" s="48"/>
      <c r="B28" s="103"/>
      <c r="C28" s="104"/>
      <c r="D28" s="48" t="s">
        <v>1417</v>
      </c>
      <c r="E28" s="50">
        <f>SUM(E25)</f>
        <v>0</v>
      </c>
      <c r="F28" s="50">
        <f>SUM(F25)</f>
        <v>0</v>
      </c>
      <c r="G28" s="50">
        <f>SUM(G25)</f>
        <v>0</v>
      </c>
      <c r="H28" s="50">
        <f>IF(E28=0,,F28/E28*100)</f>
        <v>0</v>
      </c>
    </row>
    <row r="29" ht="20.25" customHeight="1"/>
    <row r="30" spans="1:8" ht="8.25">
      <c r="A30" s="382" t="s">
        <v>1692</v>
      </c>
      <c r="B30" s="382"/>
      <c r="C30" s="382"/>
      <c r="D30" s="382"/>
      <c r="E30" s="382"/>
      <c r="F30" s="382"/>
      <c r="G30" s="382"/>
      <c r="H30" s="383"/>
    </row>
    <row r="31" spans="1:8" ht="8.25">
      <c r="A31" s="384" t="s">
        <v>632</v>
      </c>
      <c r="B31" s="385"/>
      <c r="C31" s="385"/>
      <c r="D31" s="385"/>
      <c r="E31" s="385"/>
      <c r="F31" s="385"/>
      <c r="G31" s="385"/>
      <c r="H31" s="385"/>
    </row>
    <row r="32" spans="1:8" ht="8.25">
      <c r="A32" s="385"/>
      <c r="B32" s="385"/>
      <c r="C32" s="385"/>
      <c r="D32" s="385"/>
      <c r="E32" s="385"/>
      <c r="F32" s="385"/>
      <c r="G32" s="385"/>
      <c r="H32" s="385"/>
    </row>
    <row r="35" spans="1:8" ht="20.25" customHeight="1">
      <c r="A35" s="425" t="s">
        <v>1313</v>
      </c>
      <c r="B35" s="425"/>
      <c r="C35" s="425"/>
      <c r="D35" s="425"/>
      <c r="E35" s="410">
        <v>2019</v>
      </c>
      <c r="F35" s="410"/>
      <c r="G35" s="410"/>
      <c r="H35" s="411"/>
    </row>
    <row r="36" spans="1:8" ht="20.25" customHeight="1">
      <c r="A36" s="86" t="s">
        <v>1421</v>
      </c>
      <c r="B36" s="37" t="s">
        <v>1422</v>
      </c>
      <c r="C36" s="14" t="s">
        <v>1423</v>
      </c>
      <c r="D36" s="15" t="s">
        <v>1413</v>
      </c>
      <c r="E36" s="86" t="s">
        <v>1284</v>
      </c>
      <c r="F36" s="86" t="s">
        <v>1285</v>
      </c>
      <c r="G36" s="86" t="s">
        <v>1420</v>
      </c>
      <c r="H36" s="86" t="s">
        <v>1417</v>
      </c>
    </row>
    <row r="37" spans="1:8" ht="20.25" customHeight="1">
      <c r="A37" s="106" t="s">
        <v>1288</v>
      </c>
      <c r="B37" s="401" t="s">
        <v>818</v>
      </c>
      <c r="C37" s="404" t="s">
        <v>1428</v>
      </c>
      <c r="D37" s="407" t="s">
        <v>1240</v>
      </c>
      <c r="E37" s="107">
        <f>SUM(E18)</f>
        <v>24500</v>
      </c>
      <c r="F37" s="107"/>
      <c r="G37" s="107"/>
      <c r="H37" s="107">
        <f>SUM(E37:G37)</f>
        <v>24500</v>
      </c>
    </row>
    <row r="38" spans="1:8" ht="20.25" customHeight="1">
      <c r="A38" s="106" t="s">
        <v>1290</v>
      </c>
      <c r="B38" s="402"/>
      <c r="C38" s="405"/>
      <c r="D38" s="408"/>
      <c r="E38" s="110">
        <f>SUM(F15:F17)</f>
        <v>20311.04</v>
      </c>
      <c r="F38" s="110"/>
      <c r="G38" s="110"/>
      <c r="H38" s="107">
        <f>SUM(E38:G38)</f>
        <v>20311.04</v>
      </c>
    </row>
    <row r="39" spans="1:8" ht="20.25" customHeight="1">
      <c r="A39" s="106" t="s">
        <v>1291</v>
      </c>
      <c r="B39" s="403"/>
      <c r="C39" s="406"/>
      <c r="D39" s="409"/>
      <c r="E39" s="110">
        <f>IF(E37=0,,E38/E37*100)</f>
        <v>82.90220408163266</v>
      </c>
      <c r="F39" s="110">
        <f>IF(F37=0,,F38/F37*100)</f>
        <v>0</v>
      </c>
      <c r="G39" s="110">
        <f>IF(G37=0,,G38/G37*100)</f>
        <v>0</v>
      </c>
      <c r="H39" s="110">
        <f>IF(H37=0,,H38/H37*100)</f>
        <v>82.90220408163266</v>
      </c>
    </row>
    <row r="40" spans="1:8" ht="20.25" customHeight="1">
      <c r="A40" s="106" t="s">
        <v>1288</v>
      </c>
      <c r="B40" s="401" t="s">
        <v>822</v>
      </c>
      <c r="C40" s="404" t="s">
        <v>1428</v>
      </c>
      <c r="D40" s="407" t="s">
        <v>1241</v>
      </c>
      <c r="E40" s="110">
        <f>SUM(E28)</f>
        <v>0</v>
      </c>
      <c r="F40" s="110"/>
      <c r="G40" s="110"/>
      <c r="H40" s="110">
        <f>SUM(E40:G40)</f>
        <v>0</v>
      </c>
    </row>
    <row r="41" spans="1:8" ht="20.25" customHeight="1">
      <c r="A41" s="106" t="s">
        <v>1290</v>
      </c>
      <c r="B41" s="402"/>
      <c r="C41" s="405"/>
      <c r="D41" s="408"/>
      <c r="E41" s="110">
        <f>SUM(F26:F27)</f>
        <v>0</v>
      </c>
      <c r="F41" s="110"/>
      <c r="G41" s="110"/>
      <c r="H41" s="110">
        <f>SUM(E41:G41)</f>
        <v>0</v>
      </c>
    </row>
    <row r="42" spans="1:8" ht="20.25" customHeight="1">
      <c r="A42" s="106" t="s">
        <v>1291</v>
      </c>
      <c r="B42" s="403"/>
      <c r="C42" s="406"/>
      <c r="D42" s="409"/>
      <c r="E42" s="110">
        <f>IF(E41=0,,E41/E40*100)</f>
        <v>0</v>
      </c>
      <c r="F42" s="110">
        <f>IF(F41=0,,F41/F40*100)</f>
        <v>0</v>
      </c>
      <c r="G42" s="110">
        <f>IF(G41=0,,G41/G40*100)</f>
        <v>0</v>
      </c>
      <c r="H42" s="110">
        <f>IF(H41=0,,H41/H40*100)</f>
        <v>0</v>
      </c>
    </row>
    <row r="43" spans="1:8" ht="20.25" customHeight="1">
      <c r="A43" s="111" t="s">
        <v>1288</v>
      </c>
      <c r="B43" s="112"/>
      <c r="C43" s="111"/>
      <c r="D43" s="48" t="s">
        <v>985</v>
      </c>
      <c r="E43" s="113">
        <f aca="true" t="shared" si="0" ref="E43:G44">SUM(E37,E40)</f>
        <v>24500</v>
      </c>
      <c r="F43" s="113">
        <f t="shared" si="0"/>
        <v>0</v>
      </c>
      <c r="G43" s="113">
        <f t="shared" si="0"/>
        <v>0</v>
      </c>
      <c r="H43" s="113">
        <f>SUM(E43:G43)</f>
        <v>24500</v>
      </c>
    </row>
    <row r="44" spans="1:8" ht="20.25" customHeight="1">
      <c r="A44" s="111" t="s">
        <v>1290</v>
      </c>
      <c r="B44" s="112"/>
      <c r="C44" s="111"/>
      <c r="D44" s="48" t="s">
        <v>986</v>
      </c>
      <c r="E44" s="113">
        <f t="shared" si="0"/>
        <v>20311.04</v>
      </c>
      <c r="F44" s="113">
        <f t="shared" si="0"/>
        <v>0</v>
      </c>
      <c r="G44" s="113">
        <f t="shared" si="0"/>
        <v>0</v>
      </c>
      <c r="H44" s="113">
        <f>SUM(E44:G44)</f>
        <v>20311.04</v>
      </c>
    </row>
    <row r="45" spans="1:8" ht="20.25" customHeight="1">
      <c r="A45" s="111" t="s">
        <v>1291</v>
      </c>
      <c r="B45" s="112"/>
      <c r="C45" s="111"/>
      <c r="D45" s="48" t="s">
        <v>1292</v>
      </c>
      <c r="E45" s="113">
        <f>IF(E43=0,,E44/E43*100)</f>
        <v>82.90220408163266</v>
      </c>
      <c r="F45" s="113">
        <f>IF(F43=0,,F44/F43*100)</f>
        <v>0</v>
      </c>
      <c r="G45" s="113">
        <f>IF(G43=0,,G44/G43*100)</f>
        <v>0</v>
      </c>
      <c r="H45" s="113">
        <f>IF(H43=0,,H44/H43*100)</f>
        <v>82.90220408163266</v>
      </c>
    </row>
    <row r="46" spans="1:7" ht="8.25">
      <c r="A46" s="115"/>
      <c r="B46" s="52"/>
      <c r="C46" s="51"/>
      <c r="D46" s="115"/>
      <c r="E46" s="115"/>
      <c r="F46" s="115"/>
      <c r="G46" s="116"/>
    </row>
    <row r="47" spans="1:7" ht="8.25">
      <c r="A47" s="115" t="s">
        <v>1288</v>
      </c>
      <c r="B47" s="52" t="s">
        <v>985</v>
      </c>
      <c r="C47" s="51"/>
      <c r="D47" s="115"/>
      <c r="E47" s="115"/>
      <c r="F47" s="115"/>
      <c r="G47" s="116"/>
    </row>
    <row r="48" spans="1:7" ht="8.25">
      <c r="A48" s="115" t="s">
        <v>1290</v>
      </c>
      <c r="B48" s="52" t="s">
        <v>986</v>
      </c>
      <c r="C48" s="51"/>
      <c r="D48" s="115"/>
      <c r="E48" s="115"/>
      <c r="F48" s="115"/>
      <c r="G48" s="116"/>
    </row>
    <row r="49" spans="1:7" ht="8.25">
      <c r="A49" s="115" t="s">
        <v>1291</v>
      </c>
      <c r="B49" s="52" t="s">
        <v>1292</v>
      </c>
      <c r="C49" s="51"/>
      <c r="D49" s="115"/>
      <c r="E49" s="115"/>
      <c r="F49" s="115"/>
      <c r="G49" s="116"/>
    </row>
    <row r="50" spans="1:7" ht="8.25">
      <c r="A50" s="115"/>
      <c r="B50" s="52"/>
      <c r="C50" s="51"/>
      <c r="D50" s="115"/>
      <c r="E50" s="115"/>
      <c r="F50" s="115"/>
      <c r="G50" s="116"/>
    </row>
    <row r="51" spans="1:7" ht="8.25">
      <c r="A51" s="382" t="s">
        <v>1414</v>
      </c>
      <c r="B51" s="382"/>
      <c r="C51" s="382"/>
      <c r="D51" s="382"/>
      <c r="E51" s="382"/>
      <c r="F51" s="382"/>
      <c r="G51" s="382"/>
    </row>
    <row r="52" spans="1:8" ht="8.25">
      <c r="A52" s="384" t="s">
        <v>22</v>
      </c>
      <c r="B52" s="385"/>
      <c r="C52" s="385"/>
      <c r="D52" s="385"/>
      <c r="E52" s="385"/>
      <c r="F52" s="385"/>
      <c r="G52" s="385"/>
      <c r="H52" s="424"/>
    </row>
    <row r="53" spans="1:8" ht="8.25">
      <c r="A53" s="385"/>
      <c r="B53" s="385"/>
      <c r="C53" s="385"/>
      <c r="D53" s="385"/>
      <c r="E53" s="385"/>
      <c r="F53" s="385"/>
      <c r="G53" s="385"/>
      <c r="H53" s="424"/>
    </row>
    <row r="54" spans="1:8" ht="23.25" customHeight="1">
      <c r="A54" s="385"/>
      <c r="B54" s="385"/>
      <c r="C54" s="385"/>
      <c r="D54" s="385"/>
      <c r="E54" s="385"/>
      <c r="F54" s="385"/>
      <c r="G54" s="385"/>
      <c r="H54" s="424"/>
    </row>
    <row r="55" spans="1:8" ht="8.25">
      <c r="A55" s="385"/>
      <c r="B55" s="385"/>
      <c r="C55" s="385"/>
      <c r="D55" s="385"/>
      <c r="E55" s="385"/>
      <c r="F55" s="385"/>
      <c r="G55" s="385"/>
      <c r="H55" s="424"/>
    </row>
    <row r="58" spans="1:6" ht="8.25">
      <c r="A58" s="396" t="s">
        <v>1428</v>
      </c>
      <c r="B58" s="396"/>
      <c r="C58" s="396" t="s">
        <v>1240</v>
      </c>
      <c r="D58" s="396"/>
      <c r="E58" s="396"/>
      <c r="F58" s="396"/>
    </row>
    <row r="59" spans="1:6" ht="8.25">
      <c r="A59" s="117" t="s">
        <v>1293</v>
      </c>
      <c r="B59" s="117"/>
      <c r="C59" s="396" t="s">
        <v>1242</v>
      </c>
      <c r="D59" s="396"/>
      <c r="E59" s="396"/>
      <c r="F59" s="396"/>
    </row>
    <row r="60" spans="1:6" ht="8.25">
      <c r="A60" s="396" t="s">
        <v>1294</v>
      </c>
      <c r="B60" s="396"/>
      <c r="C60" s="396" t="s">
        <v>1236</v>
      </c>
      <c r="D60" s="396"/>
      <c r="E60" s="396"/>
      <c r="F60" s="396"/>
    </row>
    <row r="61" spans="1:6" ht="8.25">
      <c r="A61" s="117" t="s">
        <v>1295</v>
      </c>
      <c r="B61" s="118" t="s">
        <v>1296</v>
      </c>
      <c r="C61" s="396" t="s">
        <v>1322</v>
      </c>
      <c r="D61" s="396"/>
      <c r="E61" s="396"/>
      <c r="F61" s="396"/>
    </row>
    <row r="62" spans="1:8" ht="8.25">
      <c r="A62" s="397" t="s">
        <v>1297</v>
      </c>
      <c r="B62" s="397"/>
      <c r="C62" s="398" t="s">
        <v>987</v>
      </c>
      <c r="D62" s="399"/>
      <c r="E62" s="399"/>
      <c r="F62" s="399"/>
      <c r="G62" s="399"/>
      <c r="H62" s="399"/>
    </row>
    <row r="63" spans="1:8" ht="8.25">
      <c r="A63" s="396" t="s">
        <v>1298</v>
      </c>
      <c r="B63" s="396"/>
      <c r="C63" s="394">
        <v>19900</v>
      </c>
      <c r="D63" s="399"/>
      <c r="E63" s="399"/>
      <c r="F63" s="399"/>
      <c r="G63" s="399"/>
      <c r="H63" s="399"/>
    </row>
    <row r="64" spans="1:8" ht="8.25">
      <c r="A64" s="396" t="s">
        <v>1299</v>
      </c>
      <c r="B64" s="396"/>
      <c r="C64" s="394">
        <v>22500</v>
      </c>
      <c r="D64" s="399"/>
      <c r="E64" s="399"/>
      <c r="F64" s="399"/>
      <c r="G64" s="399"/>
      <c r="H64" s="399"/>
    </row>
    <row r="65" spans="1:8" ht="8.25">
      <c r="A65" s="396" t="s">
        <v>1416</v>
      </c>
      <c r="B65" s="396"/>
      <c r="C65" s="395">
        <f>IF(C63=0,,C64/C63*100)</f>
        <v>113.06532663316582</v>
      </c>
      <c r="D65" s="426"/>
      <c r="E65" s="426"/>
      <c r="F65" s="426"/>
      <c r="G65" s="426"/>
      <c r="H65" s="426"/>
    </row>
    <row r="66" spans="1:6" ht="8.25">
      <c r="A66" s="121"/>
      <c r="B66" s="121"/>
      <c r="C66" s="121"/>
      <c r="D66" s="400"/>
      <c r="E66" s="400"/>
      <c r="F66" s="121"/>
    </row>
    <row r="67" spans="1:6" ht="8.25">
      <c r="A67" s="117" t="s">
        <v>1293</v>
      </c>
      <c r="B67" s="117"/>
      <c r="C67" s="396" t="s">
        <v>1244</v>
      </c>
      <c r="D67" s="396"/>
      <c r="E67" s="396"/>
      <c r="F67" s="396"/>
    </row>
    <row r="68" spans="1:6" ht="8.25">
      <c r="A68" s="117" t="s">
        <v>1295</v>
      </c>
      <c r="B68" s="118" t="s">
        <v>1296</v>
      </c>
      <c r="C68" s="396" t="s">
        <v>1243</v>
      </c>
      <c r="D68" s="396"/>
      <c r="E68" s="396"/>
      <c r="F68" s="396"/>
    </row>
    <row r="69" spans="1:8" ht="8.25">
      <c r="A69" s="396" t="s">
        <v>1298</v>
      </c>
      <c r="B69" s="396"/>
      <c r="C69" s="394">
        <v>20</v>
      </c>
      <c r="D69" s="399"/>
      <c r="E69" s="399"/>
      <c r="F69" s="399"/>
      <c r="G69" s="399"/>
      <c r="H69" s="399"/>
    </row>
    <row r="70" spans="1:8" ht="8.25">
      <c r="A70" s="396" t="s">
        <v>1299</v>
      </c>
      <c r="B70" s="396"/>
      <c r="C70" s="394">
        <v>22</v>
      </c>
      <c r="D70" s="399"/>
      <c r="E70" s="399"/>
      <c r="F70" s="399"/>
      <c r="G70" s="399"/>
      <c r="H70" s="399"/>
    </row>
    <row r="71" spans="1:8" ht="8.25">
      <c r="A71" s="396" t="s">
        <v>1416</v>
      </c>
      <c r="B71" s="396"/>
      <c r="C71" s="395">
        <f>IF(C69=0,,C70/C69*100)</f>
        <v>110.00000000000001</v>
      </c>
      <c r="D71" s="426"/>
      <c r="E71" s="426"/>
      <c r="F71" s="426"/>
      <c r="G71" s="426"/>
      <c r="H71" s="426"/>
    </row>
    <row r="72" spans="1:8" ht="8.25">
      <c r="A72" s="396"/>
      <c r="B72" s="396"/>
      <c r="C72" s="394"/>
      <c r="D72" s="399"/>
      <c r="E72" s="399"/>
      <c r="F72" s="399"/>
      <c r="G72" s="399"/>
      <c r="H72" s="399"/>
    </row>
    <row r="73" spans="1:6" ht="8.25">
      <c r="A73" s="117" t="s">
        <v>1293</v>
      </c>
      <c r="B73" s="117"/>
      <c r="C73" s="396" t="s">
        <v>1323</v>
      </c>
      <c r="D73" s="396"/>
      <c r="E73" s="396"/>
      <c r="F73" s="396"/>
    </row>
    <row r="74" spans="1:6" ht="8.25">
      <c r="A74" s="117" t="s">
        <v>1295</v>
      </c>
      <c r="B74" s="118" t="s">
        <v>1296</v>
      </c>
      <c r="C74" s="396" t="s">
        <v>1324</v>
      </c>
      <c r="D74" s="396"/>
      <c r="E74" s="396"/>
      <c r="F74" s="396"/>
    </row>
    <row r="75" spans="1:8" ht="8.25">
      <c r="A75" s="396" t="s">
        <v>1298</v>
      </c>
      <c r="B75" s="396"/>
      <c r="C75" s="394">
        <v>2</v>
      </c>
      <c r="D75" s="399"/>
      <c r="E75" s="399"/>
      <c r="F75" s="399"/>
      <c r="G75" s="399"/>
      <c r="H75" s="399"/>
    </row>
    <row r="76" spans="1:8" ht="8.25">
      <c r="A76" s="396" t="s">
        <v>1299</v>
      </c>
      <c r="B76" s="396"/>
      <c r="C76" s="394">
        <v>5</v>
      </c>
      <c r="D76" s="399"/>
      <c r="E76" s="399"/>
      <c r="F76" s="399"/>
      <c r="G76" s="399"/>
      <c r="H76" s="399"/>
    </row>
    <row r="77" spans="1:8" ht="8.25">
      <c r="A77" s="396" t="s">
        <v>1416</v>
      </c>
      <c r="B77" s="396"/>
      <c r="C77" s="394">
        <f>IF(C75=0,,C76/C75*100)</f>
        <v>250</v>
      </c>
      <c r="D77" s="399"/>
      <c r="E77" s="399"/>
      <c r="F77" s="399"/>
      <c r="G77" s="399"/>
      <c r="H77" s="399"/>
    </row>
    <row r="78" spans="1:6" ht="8.25">
      <c r="A78" s="121"/>
      <c r="B78" s="121"/>
      <c r="C78" s="121"/>
      <c r="D78" s="400"/>
      <c r="E78" s="400"/>
      <c r="F78" s="121"/>
    </row>
    <row r="79" spans="1:6" ht="8.25">
      <c r="A79" s="117" t="s">
        <v>1293</v>
      </c>
      <c r="B79" s="117"/>
      <c r="C79" s="396" t="s">
        <v>1325</v>
      </c>
      <c r="D79" s="396"/>
      <c r="E79" s="396"/>
      <c r="F79" s="396"/>
    </row>
    <row r="80" spans="1:6" ht="8.25">
      <c r="A80" s="117" t="s">
        <v>1295</v>
      </c>
      <c r="B80" s="117" t="s">
        <v>1296</v>
      </c>
      <c r="C80" s="396" t="s">
        <v>1326</v>
      </c>
      <c r="D80" s="396"/>
      <c r="E80" s="396"/>
      <c r="F80" s="396"/>
    </row>
    <row r="81" spans="1:8" ht="8.25">
      <c r="A81" s="396" t="s">
        <v>1303</v>
      </c>
      <c r="B81" s="396"/>
      <c r="C81" s="394">
        <v>450</v>
      </c>
      <c r="D81" s="399"/>
      <c r="E81" s="399"/>
      <c r="F81" s="399"/>
      <c r="G81" s="399"/>
      <c r="H81" s="399"/>
    </row>
    <row r="82" spans="1:8" ht="8.25">
      <c r="A82" s="396" t="s">
        <v>1299</v>
      </c>
      <c r="B82" s="396"/>
      <c r="C82" s="394">
        <v>250</v>
      </c>
      <c r="D82" s="399"/>
      <c r="E82" s="399"/>
      <c r="F82" s="399"/>
      <c r="G82" s="399"/>
      <c r="H82" s="399"/>
    </row>
    <row r="83" spans="1:8" ht="8.25">
      <c r="A83" s="396" t="s">
        <v>1416</v>
      </c>
      <c r="B83" s="396"/>
      <c r="C83" s="395">
        <f>IF(C81=0,,C82/C81*100)</f>
        <v>55.55555555555556</v>
      </c>
      <c r="D83" s="426"/>
      <c r="E83" s="426"/>
      <c r="F83" s="426"/>
      <c r="G83" s="426"/>
      <c r="H83" s="426"/>
    </row>
    <row r="84" spans="3:8" ht="8.25">
      <c r="C84" s="394"/>
      <c r="D84" s="399"/>
      <c r="E84" s="399"/>
      <c r="F84" s="399"/>
      <c r="G84" s="399"/>
      <c r="H84" s="399"/>
    </row>
    <row r="85" spans="1:7" ht="8.25">
      <c r="A85" s="382" t="s">
        <v>1414</v>
      </c>
      <c r="B85" s="382"/>
      <c r="C85" s="382"/>
      <c r="D85" s="382"/>
      <c r="E85" s="382"/>
      <c r="F85" s="382"/>
      <c r="G85" s="382"/>
    </row>
    <row r="86" spans="1:8" ht="8.25">
      <c r="A86" s="384" t="s">
        <v>80</v>
      </c>
      <c r="B86" s="385"/>
      <c r="C86" s="385"/>
      <c r="D86" s="385"/>
      <c r="E86" s="385"/>
      <c r="F86" s="385"/>
      <c r="G86" s="385"/>
      <c r="H86" s="424"/>
    </row>
    <row r="87" spans="1:8" ht="20.25" customHeight="1">
      <c r="A87" s="385"/>
      <c r="B87" s="385"/>
      <c r="C87" s="385"/>
      <c r="D87" s="385"/>
      <c r="E87" s="385"/>
      <c r="F87" s="385"/>
      <c r="G87" s="385"/>
      <c r="H87" s="424"/>
    </row>
    <row r="88" spans="1:8" ht="25.5" customHeight="1">
      <c r="A88" s="385"/>
      <c r="B88" s="385"/>
      <c r="C88" s="385"/>
      <c r="D88" s="385"/>
      <c r="E88" s="385"/>
      <c r="F88" s="385"/>
      <c r="G88" s="385"/>
      <c r="H88" s="424"/>
    </row>
    <row r="90" spans="1:6" ht="8.25">
      <c r="A90" s="396" t="s">
        <v>1428</v>
      </c>
      <c r="B90" s="396"/>
      <c r="C90" s="396" t="s">
        <v>1241</v>
      </c>
      <c r="D90" s="396"/>
      <c r="E90" s="396"/>
      <c r="F90" s="396"/>
    </row>
    <row r="91" spans="1:6" ht="8.25">
      <c r="A91" s="117" t="s">
        <v>1293</v>
      </c>
      <c r="B91" s="117"/>
      <c r="C91" s="396" t="s">
        <v>1245</v>
      </c>
      <c r="D91" s="396"/>
      <c r="E91" s="396"/>
      <c r="F91" s="396"/>
    </row>
    <row r="92" spans="1:6" ht="8.25">
      <c r="A92" s="396" t="s">
        <v>1294</v>
      </c>
      <c r="B92" s="396"/>
      <c r="C92" s="396" t="s">
        <v>1236</v>
      </c>
      <c r="D92" s="396"/>
      <c r="E92" s="396"/>
      <c r="F92" s="396"/>
    </row>
    <row r="93" spans="1:6" ht="8.25">
      <c r="A93" s="117" t="s">
        <v>1295</v>
      </c>
      <c r="B93" s="118" t="s">
        <v>1296</v>
      </c>
      <c r="C93" s="396" t="s">
        <v>1374</v>
      </c>
      <c r="D93" s="396"/>
      <c r="E93" s="396"/>
      <c r="F93" s="396"/>
    </row>
    <row r="94" spans="1:8" ht="8.25">
      <c r="A94" s="397" t="s">
        <v>1297</v>
      </c>
      <c r="B94" s="397"/>
      <c r="C94" s="398" t="s">
        <v>987</v>
      </c>
      <c r="D94" s="399"/>
      <c r="E94" s="399"/>
      <c r="F94" s="399"/>
      <c r="G94" s="399"/>
      <c r="H94" s="399"/>
    </row>
    <row r="95" spans="1:8" ht="8.25">
      <c r="A95" s="396" t="s">
        <v>1298</v>
      </c>
      <c r="B95" s="396"/>
      <c r="C95" s="394">
        <v>100</v>
      </c>
      <c r="D95" s="399"/>
      <c r="E95" s="399"/>
      <c r="F95" s="399"/>
      <c r="G95" s="399"/>
      <c r="H95" s="399"/>
    </row>
    <row r="96" spans="1:8" ht="8.25">
      <c r="A96" s="396" t="s">
        <v>1299</v>
      </c>
      <c r="B96" s="396"/>
      <c r="C96" s="394">
        <v>98</v>
      </c>
      <c r="D96" s="399"/>
      <c r="E96" s="399"/>
      <c r="F96" s="399"/>
      <c r="G96" s="399"/>
      <c r="H96" s="399"/>
    </row>
    <row r="97" spans="1:8" ht="8.25">
      <c r="A97" s="396" t="s">
        <v>1416</v>
      </c>
      <c r="B97" s="396"/>
      <c r="C97" s="395">
        <f>IF(C95=0,,C96/C95*100)</f>
        <v>98</v>
      </c>
      <c r="D97" s="426"/>
      <c r="E97" s="426"/>
      <c r="F97" s="426"/>
      <c r="G97" s="426"/>
      <c r="H97" s="426"/>
    </row>
    <row r="99" spans="1:7" ht="8.25">
      <c r="A99" s="382" t="s">
        <v>1414</v>
      </c>
      <c r="B99" s="382"/>
      <c r="C99" s="382"/>
      <c r="D99" s="382"/>
      <c r="E99" s="382"/>
      <c r="F99" s="382"/>
      <c r="G99" s="382"/>
    </row>
    <row r="100" spans="1:8" ht="8.25">
      <c r="A100" s="384" t="s">
        <v>81</v>
      </c>
      <c r="B100" s="385"/>
      <c r="C100" s="385"/>
      <c r="D100" s="385"/>
      <c r="E100" s="385"/>
      <c r="F100" s="385"/>
      <c r="G100" s="385"/>
      <c r="H100" s="424"/>
    </row>
    <row r="101" spans="1:8" ht="15" customHeight="1">
      <c r="A101" s="385"/>
      <c r="B101" s="385"/>
      <c r="C101" s="385"/>
      <c r="D101" s="385"/>
      <c r="E101" s="385"/>
      <c r="F101" s="385"/>
      <c r="G101" s="385"/>
      <c r="H101" s="424"/>
    </row>
    <row r="102" spans="1:8" ht="8.25">
      <c r="A102" s="385"/>
      <c r="B102" s="385"/>
      <c r="C102" s="385"/>
      <c r="D102" s="385"/>
      <c r="E102" s="385"/>
      <c r="F102" s="385"/>
      <c r="G102" s="385"/>
      <c r="H102" s="424"/>
    </row>
  </sheetData>
  <sheetProtection/>
  <mergeCells count="76">
    <mergeCell ref="C96:H96"/>
    <mergeCell ref="A92:B92"/>
    <mergeCell ref="C92:F92"/>
    <mergeCell ref="C93:F93"/>
    <mergeCell ref="A94:B94"/>
    <mergeCell ref="C94:H94"/>
    <mergeCell ref="A97:B97"/>
    <mergeCell ref="C97:H97"/>
    <mergeCell ref="A95:B95"/>
    <mergeCell ref="A96:B96"/>
    <mergeCell ref="C95:H95"/>
    <mergeCell ref="A83:B83"/>
    <mergeCell ref="C62:H62"/>
    <mergeCell ref="C63:H63"/>
    <mergeCell ref="A81:B81"/>
    <mergeCell ref="A82:B82"/>
    <mergeCell ref="C81:H81"/>
    <mergeCell ref="C82:H82"/>
    <mergeCell ref="D78:E78"/>
    <mergeCell ref="C79:F79"/>
    <mergeCell ref="C80:F80"/>
    <mergeCell ref="A77:B77"/>
    <mergeCell ref="C77:H77"/>
    <mergeCell ref="A75:B75"/>
    <mergeCell ref="A76:B76"/>
    <mergeCell ref="C75:H75"/>
    <mergeCell ref="C76:H76"/>
    <mergeCell ref="C73:F73"/>
    <mergeCell ref="C74:F74"/>
    <mergeCell ref="A71:B71"/>
    <mergeCell ref="A72:B72"/>
    <mergeCell ref="C71:H71"/>
    <mergeCell ref="C72:H72"/>
    <mergeCell ref="C68:F68"/>
    <mergeCell ref="C65:H65"/>
    <mergeCell ref="D66:E66"/>
    <mergeCell ref="A69:B69"/>
    <mergeCell ref="A70:B70"/>
    <mergeCell ref="C69:H69"/>
    <mergeCell ref="C70:H70"/>
    <mergeCell ref="A64:B64"/>
    <mergeCell ref="C64:H64"/>
    <mergeCell ref="C61:F61"/>
    <mergeCell ref="A62:B62"/>
    <mergeCell ref="A65:B65"/>
    <mergeCell ref="C67:F67"/>
    <mergeCell ref="C90:F90"/>
    <mergeCell ref="A51:G51"/>
    <mergeCell ref="A60:B60"/>
    <mergeCell ref="C60:F60"/>
    <mergeCell ref="C83:H83"/>
    <mergeCell ref="A52:H55"/>
    <mergeCell ref="A58:B58"/>
    <mergeCell ref="C58:F58"/>
    <mergeCell ref="C59:F59"/>
    <mergeCell ref="A63:B63"/>
    <mergeCell ref="C37:C39"/>
    <mergeCell ref="D37:D39"/>
    <mergeCell ref="B40:B42"/>
    <mergeCell ref="C40:C42"/>
    <mergeCell ref="D40:D42"/>
    <mergeCell ref="C91:F91"/>
    <mergeCell ref="C84:H84"/>
    <mergeCell ref="A85:G85"/>
    <mergeCell ref="A86:H88"/>
    <mergeCell ref="A90:B90"/>
    <mergeCell ref="A99:G99"/>
    <mergeCell ref="A100:H102"/>
    <mergeCell ref="A21:H21"/>
    <mergeCell ref="A5:C8"/>
    <mergeCell ref="A20:H20"/>
    <mergeCell ref="A30:H30"/>
    <mergeCell ref="A31:H32"/>
    <mergeCell ref="A35:D35"/>
    <mergeCell ref="E35:H35"/>
    <mergeCell ref="B37:B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07"/>
  <sheetViews>
    <sheetView zoomScalePageLayoutView="0" workbookViewId="0" topLeftCell="A34">
      <selection activeCell="A30" sqref="A30:F36"/>
    </sheetView>
  </sheetViews>
  <sheetFormatPr defaultColWidth="9.140625" defaultRowHeight="12.75"/>
  <cols>
    <col min="1" max="3" width="7.28125" style="81" customWidth="1"/>
    <col min="4" max="4" width="19.00390625" style="81" customWidth="1"/>
    <col min="5" max="8" width="10.7109375" style="81" customWidth="1"/>
    <col min="9" max="13" width="9.140625" style="127" customWidth="1"/>
    <col min="14" max="16384" width="9.140625" style="81" customWidth="1"/>
  </cols>
  <sheetData>
    <row r="2" ht="11.25">
      <c r="A2" s="122" t="s">
        <v>1386</v>
      </c>
    </row>
    <row r="4" spans="1:7" ht="19.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9.5" customHeight="1">
      <c r="A5" s="415" t="s">
        <v>1375</v>
      </c>
      <c r="B5" s="416"/>
      <c r="C5" s="417"/>
      <c r="D5" s="48" t="s">
        <v>1417</v>
      </c>
      <c r="E5" s="215">
        <f>SUM(E6:E8)</f>
        <v>303400</v>
      </c>
      <c r="F5" s="215">
        <f>SUM(F6:F8)</f>
        <v>303430.88</v>
      </c>
      <c r="G5" s="155">
        <f>SUM(H55)</f>
        <v>100.01017798286091</v>
      </c>
    </row>
    <row r="6" spans="1:7" ht="19.5" customHeight="1">
      <c r="A6" s="418"/>
      <c r="B6" s="419"/>
      <c r="C6" s="420"/>
      <c r="D6" s="69" t="s">
        <v>1284</v>
      </c>
      <c r="E6" s="87">
        <f>SUM(E53)</f>
        <v>67400</v>
      </c>
      <c r="F6" s="87">
        <f>SUM(E54)</f>
        <v>94719.26999999999</v>
      </c>
      <c r="G6" s="88">
        <f>SUM(E55)</f>
        <v>140.53304154302668</v>
      </c>
    </row>
    <row r="7" spans="1:7" ht="19.5" customHeight="1">
      <c r="A7" s="418"/>
      <c r="B7" s="419"/>
      <c r="C7" s="420"/>
      <c r="D7" s="69" t="s">
        <v>1285</v>
      </c>
      <c r="E7" s="87">
        <f>SUM(F53)</f>
        <v>236000</v>
      </c>
      <c r="F7" s="87">
        <f>SUM(F54)</f>
        <v>208711.61</v>
      </c>
      <c r="G7" s="88">
        <f>SUM(F55)</f>
        <v>88.43712288135592</v>
      </c>
    </row>
    <row r="8" spans="1:7" ht="19.5" customHeight="1">
      <c r="A8" s="421"/>
      <c r="B8" s="422"/>
      <c r="C8" s="423"/>
      <c r="D8" s="69" t="s">
        <v>1420</v>
      </c>
      <c r="E8" s="87">
        <f>SUM(G53)</f>
        <v>0</v>
      </c>
      <c r="F8" s="87">
        <f>SUM(G54)</f>
        <v>0</v>
      </c>
      <c r="G8" s="88">
        <f>SUM(G55)</f>
        <v>0</v>
      </c>
    </row>
    <row r="11" spans="1:8" ht="19.5" customHeight="1">
      <c r="A11" s="89" t="s">
        <v>1376</v>
      </c>
      <c r="B11" s="90"/>
      <c r="C11" s="91"/>
      <c r="D11" s="92"/>
      <c r="E11" s="93">
        <f>SUM(E41)</f>
        <v>303400</v>
      </c>
      <c r="F11" s="93">
        <f>SUM(F41)</f>
        <v>303430.88</v>
      </c>
      <c r="G11" s="93">
        <f>SUM(G41)</f>
        <v>77400</v>
      </c>
      <c r="H11" s="93">
        <f>IF(E11=0,,F11/E11*100)</f>
        <v>100.01017798286091</v>
      </c>
    </row>
    <row r="12" spans="1:8" ht="19.5" customHeight="1">
      <c r="A12" s="40"/>
      <c r="B12" s="41" t="s">
        <v>829</v>
      </c>
      <c r="C12" s="42" t="s">
        <v>1428</v>
      </c>
      <c r="D12" s="94" t="s">
        <v>1377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19.5" customHeight="1">
      <c r="A13" s="95" t="s">
        <v>1421</v>
      </c>
      <c r="B13" s="96" t="s">
        <v>1422</v>
      </c>
      <c r="C13" s="97" t="s">
        <v>1423</v>
      </c>
      <c r="D13" s="98" t="s">
        <v>1413</v>
      </c>
      <c r="E13" s="99"/>
      <c r="F13" s="269"/>
      <c r="G13" s="99"/>
      <c r="H13" s="99"/>
    </row>
    <row r="14" spans="1:8" ht="19.5" customHeight="1">
      <c r="A14" s="37" t="s">
        <v>1424</v>
      </c>
      <c r="B14" s="37" t="s">
        <v>1425</v>
      </c>
      <c r="C14" s="14" t="s">
        <v>1426</v>
      </c>
      <c r="D14" s="38" t="s">
        <v>1150</v>
      </c>
      <c r="E14" s="105">
        <f>SUM(E15:E37)</f>
        <v>303400</v>
      </c>
      <c r="F14" s="105">
        <f>SUM(F15:F37)</f>
        <v>303430.88</v>
      </c>
      <c r="G14" s="105">
        <f>SUM(G15:G37)</f>
        <v>77400</v>
      </c>
      <c r="H14" s="105">
        <f aca="true" t="shared" si="0" ref="H14:H41">IF(E14=0,,F14/E14*100)</f>
        <v>100.01017798286091</v>
      </c>
    </row>
    <row r="15" spans="1:8" ht="19.5" customHeight="1">
      <c r="A15" s="32">
        <v>634001</v>
      </c>
      <c r="B15" s="73" t="s">
        <v>1378</v>
      </c>
      <c r="C15" s="32" t="s">
        <v>1639</v>
      </c>
      <c r="D15" s="33" t="s">
        <v>882</v>
      </c>
      <c r="E15" s="278">
        <v>5000</v>
      </c>
      <c r="F15" s="45">
        <v>1927.87</v>
      </c>
      <c r="G15" s="45">
        <v>5000</v>
      </c>
      <c r="H15" s="45">
        <f t="shared" si="0"/>
        <v>38.557399999999994</v>
      </c>
    </row>
    <row r="16" spans="1:8" ht="19.5" customHeight="1">
      <c r="A16" s="32">
        <v>634002</v>
      </c>
      <c r="B16" s="73" t="s">
        <v>1379</v>
      </c>
      <c r="C16" s="32" t="s">
        <v>1639</v>
      </c>
      <c r="D16" s="33" t="s">
        <v>883</v>
      </c>
      <c r="E16" s="278">
        <v>2500</v>
      </c>
      <c r="F16" s="45">
        <v>7546.87</v>
      </c>
      <c r="G16" s="45">
        <v>2500</v>
      </c>
      <c r="H16" s="45">
        <f t="shared" si="0"/>
        <v>301.8748</v>
      </c>
    </row>
    <row r="17" spans="1:8" ht="19.5" customHeight="1">
      <c r="A17" s="32">
        <v>634003</v>
      </c>
      <c r="B17" s="73" t="s">
        <v>1380</v>
      </c>
      <c r="C17" s="32" t="s">
        <v>1639</v>
      </c>
      <c r="D17" s="33" t="s">
        <v>884</v>
      </c>
      <c r="E17" s="278">
        <v>1500</v>
      </c>
      <c r="F17" s="45">
        <v>1524.22</v>
      </c>
      <c r="G17" s="45">
        <v>1500</v>
      </c>
      <c r="H17" s="45">
        <f t="shared" si="0"/>
        <v>101.61466666666668</v>
      </c>
    </row>
    <row r="18" spans="1:8" ht="19.5" customHeight="1">
      <c r="A18" s="32">
        <v>634004</v>
      </c>
      <c r="B18" s="73" t="s">
        <v>1381</v>
      </c>
      <c r="C18" s="32" t="s">
        <v>1639</v>
      </c>
      <c r="D18" s="33" t="s">
        <v>885</v>
      </c>
      <c r="E18" s="278">
        <v>100</v>
      </c>
      <c r="F18" s="34">
        <v>298.8</v>
      </c>
      <c r="G18" s="45">
        <v>100</v>
      </c>
      <c r="H18" s="45">
        <f t="shared" si="0"/>
        <v>298.8</v>
      </c>
    </row>
    <row r="19" spans="1:8" ht="19.5" customHeight="1">
      <c r="A19" s="32">
        <v>634005</v>
      </c>
      <c r="B19" s="73" t="s">
        <v>1382</v>
      </c>
      <c r="C19" s="32" t="s">
        <v>1639</v>
      </c>
      <c r="D19" s="33" t="s">
        <v>886</v>
      </c>
      <c r="E19" s="278">
        <v>100</v>
      </c>
      <c r="F19" s="34">
        <v>92.11</v>
      </c>
      <c r="G19" s="34">
        <v>100</v>
      </c>
      <c r="H19" s="45">
        <f t="shared" si="0"/>
        <v>92.11</v>
      </c>
    </row>
    <row r="20" spans="1:9" ht="19.5" customHeight="1">
      <c r="A20" s="32">
        <v>634006</v>
      </c>
      <c r="B20" s="73" t="s">
        <v>1383</v>
      </c>
      <c r="C20" s="32" t="s">
        <v>1639</v>
      </c>
      <c r="D20" s="33" t="s">
        <v>1825</v>
      </c>
      <c r="E20" s="278">
        <v>0</v>
      </c>
      <c r="F20" s="34">
        <v>0</v>
      </c>
      <c r="G20" s="34"/>
      <c r="H20" s="45">
        <f t="shared" si="0"/>
        <v>0</v>
      </c>
      <c r="I20" s="221"/>
    </row>
    <row r="21" spans="1:8" ht="19.5" customHeight="1">
      <c r="A21" s="65">
        <v>635001</v>
      </c>
      <c r="B21" s="73" t="s">
        <v>1384</v>
      </c>
      <c r="C21" s="32" t="s">
        <v>1639</v>
      </c>
      <c r="D21" s="33" t="s">
        <v>1792</v>
      </c>
      <c r="E21" s="278">
        <v>500</v>
      </c>
      <c r="F21" s="45">
        <v>0</v>
      </c>
      <c r="G21" s="45">
        <v>500</v>
      </c>
      <c r="H21" s="45">
        <f t="shared" si="0"/>
        <v>0</v>
      </c>
    </row>
    <row r="22" spans="1:8" ht="19.5" customHeight="1">
      <c r="A22" s="65">
        <v>635002</v>
      </c>
      <c r="B22" s="73" t="s">
        <v>1385</v>
      </c>
      <c r="C22" s="32" t="s">
        <v>1639</v>
      </c>
      <c r="D22" s="70" t="s">
        <v>1964</v>
      </c>
      <c r="E22" s="278">
        <v>10000</v>
      </c>
      <c r="F22" s="45">
        <v>2036.44</v>
      </c>
      <c r="G22" s="45">
        <v>10000</v>
      </c>
      <c r="H22" s="45">
        <f t="shared" si="0"/>
        <v>20.3644</v>
      </c>
    </row>
    <row r="23" spans="1:8" ht="19.5" customHeight="1">
      <c r="A23" s="65">
        <v>635003</v>
      </c>
      <c r="B23" s="73" t="s">
        <v>220</v>
      </c>
      <c r="C23" s="32" t="s">
        <v>1639</v>
      </c>
      <c r="D23" s="70" t="s">
        <v>1965</v>
      </c>
      <c r="E23" s="278">
        <v>100</v>
      </c>
      <c r="F23" s="66">
        <v>0</v>
      </c>
      <c r="G23" s="45">
        <v>100</v>
      </c>
      <c r="H23" s="45">
        <f t="shared" si="0"/>
        <v>0</v>
      </c>
    </row>
    <row r="24" spans="1:8" ht="19.5" customHeight="1">
      <c r="A24" s="65">
        <v>635004</v>
      </c>
      <c r="B24" s="73" t="s">
        <v>221</v>
      </c>
      <c r="C24" s="32" t="s">
        <v>1639</v>
      </c>
      <c r="D24" s="70" t="s">
        <v>1966</v>
      </c>
      <c r="E24" s="278">
        <v>100</v>
      </c>
      <c r="F24" s="66">
        <v>126.4</v>
      </c>
      <c r="G24" s="66">
        <v>100</v>
      </c>
      <c r="H24" s="45">
        <f t="shared" si="0"/>
        <v>126.4</v>
      </c>
    </row>
    <row r="25" spans="1:8" ht="19.5" customHeight="1">
      <c r="A25" s="65">
        <v>635006</v>
      </c>
      <c r="B25" s="73" t="s">
        <v>1793</v>
      </c>
      <c r="C25" s="32" t="s">
        <v>1639</v>
      </c>
      <c r="D25" s="70" t="s">
        <v>433</v>
      </c>
      <c r="E25" s="278">
        <v>20500</v>
      </c>
      <c r="F25" s="66">
        <v>56658.1</v>
      </c>
      <c r="G25" s="66">
        <v>20500</v>
      </c>
      <c r="H25" s="45">
        <f t="shared" si="0"/>
        <v>276.3809756097561</v>
      </c>
    </row>
    <row r="26" spans="1:8" ht="19.5" customHeight="1">
      <c r="A26" s="65">
        <v>635009</v>
      </c>
      <c r="B26" s="73" t="s">
        <v>1794</v>
      </c>
      <c r="C26" s="32" t="s">
        <v>1639</v>
      </c>
      <c r="D26" s="70" t="s">
        <v>895</v>
      </c>
      <c r="E26" s="278">
        <v>0</v>
      </c>
      <c r="F26" s="66">
        <v>10242.62</v>
      </c>
      <c r="G26" s="66">
        <v>0</v>
      </c>
      <c r="H26" s="45">
        <f t="shared" si="0"/>
        <v>0</v>
      </c>
    </row>
    <row r="27" spans="1:8" ht="19.5" customHeight="1">
      <c r="A27" s="65">
        <v>636</v>
      </c>
      <c r="B27" s="73" t="s">
        <v>1795</v>
      </c>
      <c r="C27" s="32" t="s">
        <v>1639</v>
      </c>
      <c r="D27" s="70" t="s">
        <v>1796</v>
      </c>
      <c r="E27" s="66">
        <v>7000</v>
      </c>
      <c r="F27" s="66">
        <v>4176.73</v>
      </c>
      <c r="G27" s="66">
        <v>7000</v>
      </c>
      <c r="H27" s="45">
        <f t="shared" si="0"/>
        <v>59.66757142857142</v>
      </c>
    </row>
    <row r="28" spans="1:8" ht="19.5" customHeight="1">
      <c r="A28" s="65">
        <v>637005</v>
      </c>
      <c r="B28" s="73" t="s">
        <v>1797</v>
      </c>
      <c r="C28" s="32" t="s">
        <v>1639</v>
      </c>
      <c r="D28" s="70" t="s">
        <v>1972</v>
      </c>
      <c r="E28" s="66"/>
      <c r="F28" s="66"/>
      <c r="G28" s="66"/>
      <c r="H28" s="45">
        <f t="shared" si="0"/>
        <v>0</v>
      </c>
    </row>
    <row r="29" spans="1:8" ht="19.5" customHeight="1">
      <c r="A29" s="32">
        <v>637015</v>
      </c>
      <c r="B29" s="73" t="s">
        <v>887</v>
      </c>
      <c r="C29" s="32" t="s">
        <v>1639</v>
      </c>
      <c r="D29" s="33" t="s">
        <v>1826</v>
      </c>
      <c r="E29" s="295">
        <v>20000</v>
      </c>
      <c r="F29" s="45">
        <v>10089.11</v>
      </c>
      <c r="G29" s="45">
        <v>20000</v>
      </c>
      <c r="H29" s="45">
        <f t="shared" si="0"/>
        <v>50.445550000000004</v>
      </c>
    </row>
    <row r="30" spans="1:8" ht="19.5" customHeight="1">
      <c r="A30" s="32">
        <v>716</v>
      </c>
      <c r="B30" s="73" t="s">
        <v>888</v>
      </c>
      <c r="C30" s="32" t="s">
        <v>1639</v>
      </c>
      <c r="D30" s="33" t="s">
        <v>767</v>
      </c>
      <c r="E30" s="295">
        <v>0</v>
      </c>
      <c r="F30" s="133">
        <v>1000</v>
      </c>
      <c r="G30" s="133">
        <v>0</v>
      </c>
      <c r="H30" s="45">
        <f t="shared" si="0"/>
        <v>0</v>
      </c>
    </row>
    <row r="31" spans="1:8" ht="19.5" customHeight="1">
      <c r="A31" s="32">
        <v>716</v>
      </c>
      <c r="B31" s="73" t="s">
        <v>434</v>
      </c>
      <c r="C31" s="32" t="s">
        <v>1639</v>
      </c>
      <c r="D31" s="33" t="s">
        <v>768</v>
      </c>
      <c r="E31" s="295">
        <v>0</v>
      </c>
      <c r="F31" s="133">
        <v>3600</v>
      </c>
      <c r="G31" s="133">
        <v>0</v>
      </c>
      <c r="H31" s="45">
        <f t="shared" si="0"/>
        <v>0</v>
      </c>
    </row>
    <row r="32" spans="1:8" ht="19.5" customHeight="1">
      <c r="A32" s="68">
        <v>713</v>
      </c>
      <c r="B32" s="73" t="s">
        <v>435</v>
      </c>
      <c r="C32" s="32" t="s">
        <v>1639</v>
      </c>
      <c r="D32" s="69" t="s">
        <v>1968</v>
      </c>
      <c r="E32" s="265">
        <v>10000</v>
      </c>
      <c r="F32" s="133">
        <v>5156.16</v>
      </c>
      <c r="G32" s="133">
        <v>10000</v>
      </c>
      <c r="H32" s="45">
        <f t="shared" si="0"/>
        <v>51.5616</v>
      </c>
    </row>
    <row r="33" spans="1:8" ht="19.5" customHeight="1">
      <c r="A33" s="68">
        <v>713</v>
      </c>
      <c r="B33" s="73" t="s">
        <v>436</v>
      </c>
      <c r="C33" s="32" t="s">
        <v>1639</v>
      </c>
      <c r="D33" s="69" t="s">
        <v>766</v>
      </c>
      <c r="E33" s="265">
        <v>0</v>
      </c>
      <c r="F33" s="133">
        <v>2409.16</v>
      </c>
      <c r="G33" s="133">
        <v>0</v>
      </c>
      <c r="H33" s="45">
        <f t="shared" si="0"/>
        <v>0</v>
      </c>
    </row>
    <row r="34" spans="1:8" ht="19.5" customHeight="1">
      <c r="A34" s="68">
        <v>711</v>
      </c>
      <c r="B34" s="73" t="s">
        <v>1969</v>
      </c>
      <c r="C34" s="32" t="s">
        <v>1639</v>
      </c>
      <c r="D34" s="69" t="s">
        <v>765</v>
      </c>
      <c r="E34" s="265">
        <v>0</v>
      </c>
      <c r="F34" s="133">
        <v>7260.54</v>
      </c>
      <c r="G34" s="133">
        <v>0</v>
      </c>
      <c r="H34" s="45">
        <f t="shared" si="0"/>
        <v>0</v>
      </c>
    </row>
    <row r="35" spans="1:8" ht="19.5" customHeight="1">
      <c r="A35" s="68">
        <v>700</v>
      </c>
      <c r="B35" s="73" t="s">
        <v>1973</v>
      </c>
      <c r="C35" s="32" t="s">
        <v>1639</v>
      </c>
      <c r="D35" s="69" t="s">
        <v>771</v>
      </c>
      <c r="E35" s="265">
        <v>226000</v>
      </c>
      <c r="F35" s="133">
        <v>12600.03</v>
      </c>
      <c r="G35" s="133">
        <v>0</v>
      </c>
      <c r="H35" s="45">
        <f t="shared" si="0"/>
        <v>5.575234513274337</v>
      </c>
    </row>
    <row r="36" spans="1:8" ht="19.5" customHeight="1">
      <c r="A36" s="68">
        <v>700</v>
      </c>
      <c r="B36" s="73" t="s">
        <v>769</v>
      </c>
      <c r="C36" s="32" t="s">
        <v>1639</v>
      </c>
      <c r="D36" s="69" t="s">
        <v>772</v>
      </c>
      <c r="E36" s="265">
        <v>0</v>
      </c>
      <c r="F36" s="133">
        <v>176685.72</v>
      </c>
      <c r="G36" s="133">
        <v>0</v>
      </c>
      <c r="H36" s="45">
        <f t="shared" si="0"/>
        <v>0</v>
      </c>
    </row>
    <row r="37" spans="1:8" ht="19.5" customHeight="1">
      <c r="A37" s="32">
        <v>821007</v>
      </c>
      <c r="B37" s="73" t="s">
        <v>770</v>
      </c>
      <c r="C37" s="32" t="s">
        <v>1639</v>
      </c>
      <c r="D37" s="33" t="s">
        <v>889</v>
      </c>
      <c r="E37" s="133"/>
      <c r="F37" s="133"/>
      <c r="G37" s="133"/>
      <c r="H37" s="46">
        <f t="shared" si="0"/>
        <v>0</v>
      </c>
    </row>
    <row r="38" spans="1:8" ht="19.5" customHeight="1">
      <c r="A38" s="47" t="s">
        <v>1092</v>
      </c>
      <c r="B38" s="47" t="s">
        <v>1093</v>
      </c>
      <c r="C38" s="25" t="s">
        <v>1426</v>
      </c>
      <c r="D38" s="17" t="s">
        <v>1094</v>
      </c>
      <c r="E38" s="26">
        <f>SUM(E39:E40)</f>
        <v>0</v>
      </c>
      <c r="F38" s="26">
        <f>SUM(F39:F40)</f>
        <v>0</v>
      </c>
      <c r="G38" s="26">
        <f>SUM(G39:G40)</f>
        <v>0</v>
      </c>
      <c r="H38" s="26">
        <f t="shared" si="0"/>
        <v>0</v>
      </c>
    </row>
    <row r="39" spans="1:8" ht="19.5" customHeight="1">
      <c r="A39" s="68">
        <v>714</v>
      </c>
      <c r="B39" s="73" t="s">
        <v>141</v>
      </c>
      <c r="C39" s="32">
        <v>45</v>
      </c>
      <c r="D39" s="69" t="s">
        <v>1962</v>
      </c>
      <c r="E39" s="133"/>
      <c r="F39" s="133"/>
      <c r="G39" s="133"/>
      <c r="H39" s="34">
        <f t="shared" si="0"/>
        <v>0</v>
      </c>
    </row>
    <row r="40" spans="1:8" ht="19.5" customHeight="1">
      <c r="A40" s="68">
        <v>717002</v>
      </c>
      <c r="B40" s="73" t="s">
        <v>142</v>
      </c>
      <c r="C40" s="32" t="s">
        <v>1729</v>
      </c>
      <c r="D40" s="69" t="s">
        <v>1116</v>
      </c>
      <c r="E40" s="133"/>
      <c r="F40" s="133"/>
      <c r="G40" s="133"/>
      <c r="H40" s="34">
        <f t="shared" si="0"/>
        <v>0</v>
      </c>
    </row>
    <row r="41" spans="1:10" ht="19.5" customHeight="1">
      <c r="A41" s="48"/>
      <c r="B41" s="103"/>
      <c r="C41" s="104" t="s">
        <v>1639</v>
      </c>
      <c r="D41" s="48" t="s">
        <v>1417</v>
      </c>
      <c r="E41" s="50">
        <f>SUM(E38,E14)</f>
        <v>303400</v>
      </c>
      <c r="F41" s="50">
        <f>SUM(F38,F14)</f>
        <v>303430.88</v>
      </c>
      <c r="G41" s="50">
        <f>SUM(G38,G14)</f>
        <v>77400</v>
      </c>
      <c r="H41" s="50">
        <f t="shared" si="0"/>
        <v>100.01017798286091</v>
      </c>
      <c r="I41" s="221"/>
      <c r="J41" s="221"/>
    </row>
    <row r="42" ht="19.5" customHeight="1">
      <c r="F42" s="222">
        <f>SUM(F30:F36,F27,F26,F23:F24,F18:F19)</f>
        <v>223648.26999999996</v>
      </c>
    </row>
    <row r="43" spans="1:8" ht="19.5" customHeight="1">
      <c r="A43" s="382" t="s">
        <v>1692</v>
      </c>
      <c r="B43" s="382"/>
      <c r="C43" s="382"/>
      <c r="D43" s="382"/>
      <c r="E43" s="382"/>
      <c r="F43" s="382"/>
      <c r="G43" s="382"/>
      <c r="H43" s="383"/>
    </row>
    <row r="44" spans="1:8" ht="8.25">
      <c r="A44" s="384" t="s">
        <v>23</v>
      </c>
      <c r="B44" s="385"/>
      <c r="C44" s="385"/>
      <c r="D44" s="385"/>
      <c r="E44" s="385"/>
      <c r="F44" s="385"/>
      <c r="G44" s="385"/>
      <c r="H44" s="385"/>
    </row>
    <row r="45" spans="1:8" ht="64.5" customHeight="1">
      <c r="A45" s="385"/>
      <c r="B45" s="385"/>
      <c r="C45" s="385"/>
      <c r="D45" s="385"/>
      <c r="E45" s="385"/>
      <c r="F45" s="385"/>
      <c r="G45" s="385"/>
      <c r="H45" s="385"/>
    </row>
    <row r="46" ht="19.5" customHeight="1"/>
    <row r="47" ht="19.5" customHeight="1"/>
    <row r="48" spans="1:8" ht="19.5" customHeight="1">
      <c r="A48" s="425" t="s">
        <v>1386</v>
      </c>
      <c r="B48" s="425"/>
      <c r="C48" s="425"/>
      <c r="D48" s="425"/>
      <c r="E48" s="410">
        <v>2019</v>
      </c>
      <c r="F48" s="410"/>
      <c r="G48" s="410"/>
      <c r="H48" s="411"/>
    </row>
    <row r="49" spans="1:8" ht="19.5" customHeight="1">
      <c r="A49" s="86" t="s">
        <v>1421</v>
      </c>
      <c r="B49" s="37" t="s">
        <v>1422</v>
      </c>
      <c r="C49" s="14" t="s">
        <v>1423</v>
      </c>
      <c r="D49" s="15" t="s">
        <v>1413</v>
      </c>
      <c r="E49" s="86" t="s">
        <v>1284</v>
      </c>
      <c r="F49" s="86" t="s">
        <v>1285</v>
      </c>
      <c r="G49" s="86" t="s">
        <v>1420</v>
      </c>
      <c r="H49" s="86" t="s">
        <v>1417</v>
      </c>
    </row>
    <row r="50" spans="1:8" ht="19.5" customHeight="1">
      <c r="A50" s="106" t="s">
        <v>1288</v>
      </c>
      <c r="B50" s="401" t="s">
        <v>829</v>
      </c>
      <c r="C50" s="404" t="s">
        <v>1428</v>
      </c>
      <c r="D50" s="407" t="s">
        <v>1377</v>
      </c>
      <c r="E50" s="107">
        <f>SUM(E15:E29)</f>
        <v>67400</v>
      </c>
      <c r="F50" s="107">
        <f>SUM(E30:E37)</f>
        <v>236000</v>
      </c>
      <c r="G50" s="107">
        <f>SUM(E37)</f>
        <v>0</v>
      </c>
      <c r="H50" s="107">
        <f>SUM(E50:G50)</f>
        <v>303400</v>
      </c>
    </row>
    <row r="51" spans="1:8" ht="19.5" customHeight="1">
      <c r="A51" s="106" t="s">
        <v>1290</v>
      </c>
      <c r="B51" s="402"/>
      <c r="C51" s="405"/>
      <c r="D51" s="408"/>
      <c r="E51" s="110">
        <f>SUM(F15:F29)</f>
        <v>94719.26999999999</v>
      </c>
      <c r="F51" s="110">
        <f>SUM(F30:F37)</f>
        <v>208711.61</v>
      </c>
      <c r="G51" s="110">
        <f>SUM(F37)</f>
        <v>0</v>
      </c>
      <c r="H51" s="107">
        <f>SUM(E51:G51)</f>
        <v>303430.88</v>
      </c>
    </row>
    <row r="52" spans="1:8" ht="19.5" customHeight="1">
      <c r="A52" s="106" t="s">
        <v>1291</v>
      </c>
      <c r="B52" s="403"/>
      <c r="C52" s="406"/>
      <c r="D52" s="409"/>
      <c r="E52" s="110">
        <f>IF(E51=0,,E51/E50*100)</f>
        <v>140.53304154302668</v>
      </c>
      <c r="F52" s="110">
        <f>IF(F51=0,,F51/F50*100)</f>
        <v>88.43712288135592</v>
      </c>
      <c r="G52" s="110">
        <f>IF(G51=0,,G51/G50*100)</f>
        <v>0</v>
      </c>
      <c r="H52" s="110">
        <f>IF(H51=0,,H51/H50*100)</f>
        <v>100.01017798286091</v>
      </c>
    </row>
    <row r="53" spans="1:8" ht="19.5" customHeight="1">
      <c r="A53" s="111" t="s">
        <v>1288</v>
      </c>
      <c r="B53" s="112"/>
      <c r="C53" s="111"/>
      <c r="D53" s="48" t="s">
        <v>985</v>
      </c>
      <c r="E53" s="113">
        <f aca="true" t="shared" si="1" ref="E53:G55">SUM(E50)</f>
        <v>67400</v>
      </c>
      <c r="F53" s="113">
        <f t="shared" si="1"/>
        <v>236000</v>
      </c>
      <c r="G53" s="113">
        <f t="shared" si="1"/>
        <v>0</v>
      </c>
      <c r="H53" s="113">
        <f>SUM(E53:G53)</f>
        <v>303400</v>
      </c>
    </row>
    <row r="54" spans="1:8" ht="19.5" customHeight="1">
      <c r="A54" s="111" t="s">
        <v>1290</v>
      </c>
      <c r="B54" s="112"/>
      <c r="C54" s="111"/>
      <c r="D54" s="48" t="s">
        <v>986</v>
      </c>
      <c r="E54" s="113">
        <f t="shared" si="1"/>
        <v>94719.26999999999</v>
      </c>
      <c r="F54" s="113">
        <f t="shared" si="1"/>
        <v>208711.61</v>
      </c>
      <c r="G54" s="113">
        <f t="shared" si="1"/>
        <v>0</v>
      </c>
      <c r="H54" s="113">
        <f>SUM(E54:G54)</f>
        <v>303430.88</v>
      </c>
    </row>
    <row r="55" spans="1:8" ht="19.5" customHeight="1">
      <c r="A55" s="111" t="s">
        <v>1291</v>
      </c>
      <c r="B55" s="112"/>
      <c r="C55" s="111"/>
      <c r="D55" s="48" t="s">
        <v>1292</v>
      </c>
      <c r="E55" s="113">
        <f t="shared" si="1"/>
        <v>140.53304154302668</v>
      </c>
      <c r="F55" s="113">
        <f t="shared" si="1"/>
        <v>88.43712288135592</v>
      </c>
      <c r="G55" s="113">
        <f t="shared" si="1"/>
        <v>0</v>
      </c>
      <c r="H55" s="113">
        <f>IF(H54=0,,H54/H53*100)</f>
        <v>100.01017798286091</v>
      </c>
    </row>
    <row r="56" spans="1:7" ht="8.25">
      <c r="A56" s="115"/>
      <c r="B56" s="52"/>
      <c r="C56" s="51"/>
      <c r="D56" s="115"/>
      <c r="E56" s="115"/>
      <c r="F56" s="115"/>
      <c r="G56" s="116"/>
    </row>
    <row r="57" spans="1:7" ht="8.25">
      <c r="A57" s="115" t="s">
        <v>1288</v>
      </c>
      <c r="B57" s="52" t="s">
        <v>985</v>
      </c>
      <c r="C57" s="51"/>
      <c r="D57" s="115"/>
      <c r="E57" s="115"/>
      <c r="F57" s="115"/>
      <c r="G57" s="116"/>
    </row>
    <row r="58" spans="1:7" ht="8.25">
      <c r="A58" s="115" t="s">
        <v>1290</v>
      </c>
      <c r="B58" s="52" t="s">
        <v>986</v>
      </c>
      <c r="C58" s="51"/>
      <c r="D58" s="115"/>
      <c r="E58" s="115"/>
      <c r="F58" s="115"/>
      <c r="G58" s="116"/>
    </row>
    <row r="59" spans="1:7" ht="8.25">
      <c r="A59" s="115" t="s">
        <v>1291</v>
      </c>
      <c r="B59" s="52" t="s">
        <v>1292</v>
      </c>
      <c r="C59" s="51"/>
      <c r="D59" s="115"/>
      <c r="E59" s="115"/>
      <c r="F59" s="115"/>
      <c r="G59" s="116"/>
    </row>
    <row r="60" spans="1:7" ht="8.25">
      <c r="A60" s="115"/>
      <c r="B60" s="52"/>
      <c r="C60" s="51"/>
      <c r="D60" s="115"/>
      <c r="E60" s="115"/>
      <c r="F60" s="115"/>
      <c r="G60" s="116"/>
    </row>
    <row r="61" spans="1:7" ht="8.25">
      <c r="A61" s="382" t="s">
        <v>1414</v>
      </c>
      <c r="B61" s="382"/>
      <c r="C61" s="382"/>
      <c r="D61" s="382"/>
      <c r="E61" s="382"/>
      <c r="F61" s="382"/>
      <c r="G61" s="382"/>
    </row>
    <row r="62" spans="1:8" ht="8.25">
      <c r="A62" s="384" t="s">
        <v>23</v>
      </c>
      <c r="B62" s="385"/>
      <c r="C62" s="385"/>
      <c r="D62" s="385"/>
      <c r="E62" s="385"/>
      <c r="F62" s="385"/>
      <c r="G62" s="385"/>
      <c r="H62" s="424"/>
    </row>
    <row r="63" spans="1:8" ht="45.75" customHeight="1">
      <c r="A63" s="385"/>
      <c r="B63" s="385"/>
      <c r="C63" s="385"/>
      <c r="D63" s="385"/>
      <c r="E63" s="385"/>
      <c r="F63" s="385"/>
      <c r="G63" s="385"/>
      <c r="H63" s="424"/>
    </row>
    <row r="64" spans="1:8" ht="29.25" customHeight="1">
      <c r="A64" s="385"/>
      <c r="B64" s="385"/>
      <c r="C64" s="385"/>
      <c r="D64" s="385"/>
      <c r="E64" s="385"/>
      <c r="F64" s="385"/>
      <c r="G64" s="385"/>
      <c r="H64" s="424"/>
    </row>
    <row r="67" spans="1:5" ht="8.25">
      <c r="A67" s="396" t="s">
        <v>1428</v>
      </c>
      <c r="B67" s="396"/>
      <c r="C67" s="396" t="s">
        <v>1377</v>
      </c>
      <c r="D67" s="396"/>
      <c r="E67" s="396"/>
    </row>
    <row r="68" spans="1:5" ht="8.25">
      <c r="A68" s="117" t="s">
        <v>1293</v>
      </c>
      <c r="B68" s="117"/>
      <c r="C68" s="396" t="s">
        <v>1246</v>
      </c>
      <c r="D68" s="396"/>
      <c r="E68" s="396"/>
    </row>
    <row r="69" spans="1:5" ht="8.25">
      <c r="A69" s="396" t="s">
        <v>1294</v>
      </c>
      <c r="B69" s="396"/>
      <c r="C69" s="396" t="s">
        <v>1236</v>
      </c>
      <c r="D69" s="396"/>
      <c r="E69" s="396"/>
    </row>
    <row r="70" spans="1:5" ht="8.25">
      <c r="A70" s="117" t="s">
        <v>1295</v>
      </c>
      <c r="B70" s="118" t="s">
        <v>1296</v>
      </c>
      <c r="C70" s="396" t="s">
        <v>1255</v>
      </c>
      <c r="D70" s="396"/>
      <c r="E70" s="396"/>
    </row>
    <row r="71" spans="1:8" ht="8.25">
      <c r="A71" s="397" t="s">
        <v>1297</v>
      </c>
      <c r="B71" s="397"/>
      <c r="C71" s="397"/>
      <c r="D71" s="398" t="s">
        <v>987</v>
      </c>
      <c r="E71" s="398"/>
      <c r="F71" s="398"/>
      <c r="G71" s="398"/>
      <c r="H71" s="398"/>
    </row>
    <row r="72" spans="1:8" ht="8.25">
      <c r="A72" s="396" t="s">
        <v>1298</v>
      </c>
      <c r="B72" s="396"/>
      <c r="C72" s="396"/>
      <c r="D72" s="394">
        <v>5</v>
      </c>
      <c r="E72" s="399"/>
      <c r="F72" s="399"/>
      <c r="G72" s="399"/>
      <c r="H72" s="399"/>
    </row>
    <row r="73" spans="1:8" ht="8.25">
      <c r="A73" s="396" t="s">
        <v>1299</v>
      </c>
      <c r="B73" s="396"/>
      <c r="C73" s="396"/>
      <c r="D73" s="394">
        <v>12</v>
      </c>
      <c r="E73" s="399"/>
      <c r="F73" s="399"/>
      <c r="G73" s="399"/>
      <c r="H73" s="399"/>
    </row>
    <row r="74" spans="1:8" ht="8.25">
      <c r="A74" s="396" t="s">
        <v>1416</v>
      </c>
      <c r="B74" s="396"/>
      <c r="C74" s="396"/>
      <c r="D74" s="395">
        <f>IF(D72=0,,D73/D72*100)</f>
        <v>240</v>
      </c>
      <c r="E74" s="426"/>
      <c r="F74" s="426"/>
      <c r="G74" s="426"/>
      <c r="H74" s="426"/>
    </row>
    <row r="75" spans="1:8" ht="8.25">
      <c r="A75" s="396" t="s">
        <v>1300</v>
      </c>
      <c r="B75" s="396"/>
      <c r="C75" s="396"/>
      <c r="D75" s="394"/>
      <c r="E75" s="399"/>
      <c r="F75" s="399"/>
      <c r="G75" s="399"/>
      <c r="H75" s="399"/>
    </row>
    <row r="76" spans="1:5" ht="8.25">
      <c r="A76" s="121"/>
      <c r="B76" s="121"/>
      <c r="C76" s="121"/>
      <c r="D76" s="121"/>
      <c r="E76" s="121"/>
    </row>
    <row r="77" spans="1:5" ht="8.25">
      <c r="A77" s="117" t="s">
        <v>1293</v>
      </c>
      <c r="B77" s="117"/>
      <c r="C77" s="396" t="s">
        <v>1256</v>
      </c>
      <c r="D77" s="396"/>
      <c r="E77" s="396"/>
    </row>
    <row r="78" spans="1:5" ht="8.25">
      <c r="A78" s="117" t="s">
        <v>1295</v>
      </c>
      <c r="B78" s="118" t="s">
        <v>1296</v>
      </c>
      <c r="C78" s="396" t="s">
        <v>1387</v>
      </c>
      <c r="D78" s="396"/>
      <c r="E78" s="396"/>
    </row>
    <row r="79" spans="1:8" ht="8.25">
      <c r="A79" s="396" t="s">
        <v>1298</v>
      </c>
      <c r="B79" s="396"/>
      <c r="C79" s="396"/>
      <c r="D79" s="394">
        <v>55</v>
      </c>
      <c r="E79" s="399"/>
      <c r="F79" s="399"/>
      <c r="G79" s="399"/>
      <c r="H79" s="399"/>
    </row>
    <row r="80" spans="1:8" ht="8.25">
      <c r="A80" s="396" t="s">
        <v>1299</v>
      </c>
      <c r="B80" s="396"/>
      <c r="C80" s="396"/>
      <c r="D80" s="394">
        <v>55</v>
      </c>
      <c r="E80" s="399"/>
      <c r="F80" s="399"/>
      <c r="G80" s="399"/>
      <c r="H80" s="399"/>
    </row>
    <row r="81" spans="1:8" ht="8.25">
      <c r="A81" s="396" t="s">
        <v>1416</v>
      </c>
      <c r="B81" s="396"/>
      <c r="C81" s="396"/>
      <c r="D81" s="395">
        <f>IF(D79=0,,D80/D79*100)</f>
        <v>100</v>
      </c>
      <c r="E81" s="426"/>
      <c r="F81" s="426"/>
      <c r="G81" s="426"/>
      <c r="H81" s="426"/>
    </row>
    <row r="82" spans="1:8" ht="8.25">
      <c r="A82" s="396" t="s">
        <v>1300</v>
      </c>
      <c r="B82" s="396"/>
      <c r="C82" s="396"/>
      <c r="D82" s="394"/>
      <c r="E82" s="399"/>
      <c r="F82" s="399"/>
      <c r="G82" s="399"/>
      <c r="H82" s="399"/>
    </row>
    <row r="83" spans="1:5" ht="8.25">
      <c r="A83" s="121"/>
      <c r="B83" s="121"/>
      <c r="C83" s="121"/>
      <c r="D83" s="121"/>
      <c r="E83" s="121"/>
    </row>
    <row r="84" spans="1:5" ht="8.25">
      <c r="A84" s="117" t="s">
        <v>1293</v>
      </c>
      <c r="B84" s="117"/>
      <c r="C84" s="396" t="s">
        <v>223</v>
      </c>
      <c r="D84" s="396"/>
      <c r="E84" s="396"/>
    </row>
    <row r="85" spans="1:5" ht="8.25">
      <c r="A85" s="117" t="s">
        <v>1295</v>
      </c>
      <c r="B85" s="118" t="s">
        <v>1296</v>
      </c>
      <c r="C85" s="396" t="s">
        <v>224</v>
      </c>
      <c r="D85" s="396"/>
      <c r="E85" s="396"/>
    </row>
    <row r="86" spans="1:8" ht="8.25">
      <c r="A86" s="396" t="s">
        <v>1298</v>
      </c>
      <c r="B86" s="396"/>
      <c r="C86" s="396"/>
      <c r="D86" s="394">
        <v>16</v>
      </c>
      <c r="E86" s="399"/>
      <c r="F86" s="399"/>
      <c r="G86" s="399"/>
      <c r="H86" s="399"/>
    </row>
    <row r="87" spans="1:8" ht="8.25">
      <c r="A87" s="396" t="s">
        <v>1299</v>
      </c>
      <c r="B87" s="396"/>
      <c r="C87" s="396"/>
      <c r="D87" s="394">
        <v>22</v>
      </c>
      <c r="E87" s="399"/>
      <c r="F87" s="399"/>
      <c r="G87" s="399"/>
      <c r="H87" s="399"/>
    </row>
    <row r="88" spans="1:8" ht="8.25">
      <c r="A88" s="396" t="s">
        <v>1416</v>
      </c>
      <c r="B88" s="396"/>
      <c r="C88" s="396"/>
      <c r="D88" s="395">
        <f>IF(D86=0,,D87/D86*100)</f>
        <v>137.5</v>
      </c>
      <c r="E88" s="426"/>
      <c r="F88" s="426"/>
      <c r="G88" s="426"/>
      <c r="H88" s="426"/>
    </row>
    <row r="89" spans="1:8" ht="8.25">
      <c r="A89" s="396" t="s">
        <v>1300</v>
      </c>
      <c r="B89" s="396"/>
      <c r="C89" s="396"/>
      <c r="D89" s="394"/>
      <c r="E89" s="399"/>
      <c r="F89" s="399"/>
      <c r="G89" s="399"/>
      <c r="H89" s="399"/>
    </row>
    <row r="90" spans="1:5" ht="8.25">
      <c r="A90" s="121"/>
      <c r="B90" s="121"/>
      <c r="C90" s="121"/>
      <c r="D90" s="121"/>
      <c r="E90" s="121"/>
    </row>
    <row r="91" spans="1:5" ht="8.25">
      <c r="A91" s="117" t="s">
        <v>1293</v>
      </c>
      <c r="B91" s="117"/>
      <c r="C91" s="396" t="s">
        <v>225</v>
      </c>
      <c r="D91" s="396"/>
      <c r="E91" s="396"/>
    </row>
    <row r="92" spans="1:5" ht="8.25">
      <c r="A92" s="117" t="s">
        <v>1295</v>
      </c>
      <c r="B92" s="118" t="s">
        <v>1296</v>
      </c>
      <c r="C92" s="396" t="s">
        <v>224</v>
      </c>
      <c r="D92" s="396"/>
      <c r="E92" s="396"/>
    </row>
    <row r="93" spans="1:8" ht="8.25">
      <c r="A93" s="396" t="s">
        <v>1298</v>
      </c>
      <c r="B93" s="396"/>
      <c r="C93" s="396"/>
      <c r="D93" s="394">
        <v>2</v>
      </c>
      <c r="E93" s="399"/>
      <c r="F93" s="399"/>
      <c r="G93" s="399"/>
      <c r="H93" s="399"/>
    </row>
    <row r="94" spans="1:8" ht="8.25">
      <c r="A94" s="396" t="s">
        <v>1299</v>
      </c>
      <c r="B94" s="396"/>
      <c r="C94" s="396"/>
      <c r="D94" s="394">
        <v>3</v>
      </c>
      <c r="E94" s="399"/>
      <c r="F94" s="399"/>
      <c r="G94" s="399"/>
      <c r="H94" s="399"/>
    </row>
    <row r="95" spans="1:8" ht="8.25">
      <c r="A95" s="396" t="s">
        <v>1416</v>
      </c>
      <c r="B95" s="396"/>
      <c r="C95" s="396"/>
      <c r="D95" s="395">
        <f>IF(D93=0,,D94/D93*100)</f>
        <v>150</v>
      </c>
      <c r="E95" s="426"/>
      <c r="F95" s="426"/>
      <c r="G95" s="426"/>
      <c r="H95" s="426"/>
    </row>
    <row r="96" spans="1:8" ht="8.25">
      <c r="A96" s="396"/>
      <c r="B96" s="396"/>
      <c r="C96" s="396"/>
      <c r="D96" s="394"/>
      <c r="E96" s="399"/>
      <c r="F96" s="399"/>
      <c r="G96" s="399"/>
      <c r="H96" s="399"/>
    </row>
    <row r="97" spans="1:5" ht="8.25">
      <c r="A97" s="117" t="s">
        <v>1293</v>
      </c>
      <c r="B97" s="117"/>
      <c r="C97" s="396" t="s">
        <v>226</v>
      </c>
      <c r="D97" s="396"/>
      <c r="E97" s="396"/>
    </row>
    <row r="98" spans="1:5" ht="8.25">
      <c r="A98" s="117" t="s">
        <v>1295</v>
      </c>
      <c r="B98" s="118" t="s">
        <v>1296</v>
      </c>
      <c r="C98" s="396" t="s">
        <v>1257</v>
      </c>
      <c r="D98" s="396"/>
      <c r="E98" s="396"/>
    </row>
    <row r="99" spans="1:8" ht="8.25">
      <c r="A99" s="396" t="s">
        <v>1303</v>
      </c>
      <c r="B99" s="396"/>
      <c r="C99" s="396"/>
      <c r="D99" s="394">
        <v>3</v>
      </c>
      <c r="E99" s="399"/>
      <c r="F99" s="399"/>
      <c r="G99" s="399"/>
      <c r="H99" s="399"/>
    </row>
    <row r="100" spans="1:8" ht="8.25">
      <c r="A100" s="396" t="s">
        <v>1299</v>
      </c>
      <c r="B100" s="396"/>
      <c r="C100" s="396"/>
      <c r="D100" s="394">
        <v>3</v>
      </c>
      <c r="E100" s="399"/>
      <c r="F100" s="399"/>
      <c r="G100" s="399"/>
      <c r="H100" s="399"/>
    </row>
    <row r="101" spans="1:8" ht="8.25">
      <c r="A101" s="396" t="s">
        <v>1416</v>
      </c>
      <c r="B101" s="396"/>
      <c r="C101" s="396"/>
      <c r="D101" s="395">
        <f>IF(D99=0,,D100/D99*100)</f>
        <v>100</v>
      </c>
      <c r="E101" s="426"/>
      <c r="F101" s="426"/>
      <c r="G101" s="426"/>
      <c r="H101" s="426"/>
    </row>
    <row r="102" spans="4:8" ht="8.25">
      <c r="D102" s="394"/>
      <c r="E102" s="399"/>
      <c r="F102" s="399"/>
      <c r="G102" s="399"/>
      <c r="H102" s="399"/>
    </row>
    <row r="104" spans="1:7" ht="8.25">
      <c r="A104" s="382" t="s">
        <v>1414</v>
      </c>
      <c r="B104" s="382"/>
      <c r="C104" s="382"/>
      <c r="D104" s="382"/>
      <c r="E104" s="382"/>
      <c r="F104" s="382"/>
      <c r="G104" s="382"/>
    </row>
    <row r="105" spans="1:8" ht="8.25">
      <c r="A105" s="384" t="s">
        <v>82</v>
      </c>
      <c r="B105" s="385"/>
      <c r="C105" s="385"/>
      <c r="D105" s="385"/>
      <c r="E105" s="385"/>
      <c r="F105" s="385"/>
      <c r="G105" s="385"/>
      <c r="H105" s="424"/>
    </row>
    <row r="106" spans="1:8" ht="18.75" customHeight="1">
      <c r="A106" s="385"/>
      <c r="B106" s="385"/>
      <c r="C106" s="385"/>
      <c r="D106" s="385"/>
      <c r="E106" s="385"/>
      <c r="F106" s="385"/>
      <c r="G106" s="385"/>
      <c r="H106" s="424"/>
    </row>
    <row r="107" spans="1:8" ht="27" customHeight="1">
      <c r="A107" s="385"/>
      <c r="B107" s="385"/>
      <c r="C107" s="385"/>
      <c r="D107" s="385"/>
      <c r="E107" s="385"/>
      <c r="F107" s="385"/>
      <c r="G107" s="385"/>
      <c r="H107" s="424"/>
    </row>
  </sheetData>
  <sheetProtection/>
  <mergeCells count="67">
    <mergeCell ref="A104:G104"/>
    <mergeCell ref="A105:H107"/>
    <mergeCell ref="D99:H99"/>
    <mergeCell ref="D100:H100"/>
    <mergeCell ref="D101:H101"/>
    <mergeCell ref="A101:C101"/>
    <mergeCell ref="A99:C99"/>
    <mergeCell ref="A100:C100"/>
    <mergeCell ref="D80:H80"/>
    <mergeCell ref="C77:E77"/>
    <mergeCell ref="A79:C79"/>
    <mergeCell ref="A80:C80"/>
    <mergeCell ref="C78:E78"/>
    <mergeCell ref="D102:H102"/>
    <mergeCell ref="D71:H71"/>
    <mergeCell ref="D72:H72"/>
    <mergeCell ref="D73:H73"/>
    <mergeCell ref="D74:H74"/>
    <mergeCell ref="D75:H75"/>
    <mergeCell ref="D79:H79"/>
    <mergeCell ref="A67:B67"/>
    <mergeCell ref="A69:B69"/>
    <mergeCell ref="C70:E70"/>
    <mergeCell ref="A75:C75"/>
    <mergeCell ref="A71:C71"/>
    <mergeCell ref="A72:C72"/>
    <mergeCell ref="A73:C73"/>
    <mergeCell ref="A74:C74"/>
    <mergeCell ref="C68:E68"/>
    <mergeCell ref="C69:E69"/>
    <mergeCell ref="A82:C82"/>
    <mergeCell ref="C85:E85"/>
    <mergeCell ref="A95:C95"/>
    <mergeCell ref="C97:E97"/>
    <mergeCell ref="A96:C96"/>
    <mergeCell ref="C92:E92"/>
    <mergeCell ref="A87:C87"/>
    <mergeCell ref="A88:C88"/>
    <mergeCell ref="C91:E91"/>
    <mergeCell ref="A89:C89"/>
    <mergeCell ref="C98:E98"/>
    <mergeCell ref="D95:H95"/>
    <mergeCell ref="D96:H96"/>
    <mergeCell ref="A93:C93"/>
    <mergeCell ref="A94:C94"/>
    <mergeCell ref="D93:H93"/>
    <mergeCell ref="D94:H94"/>
    <mergeCell ref="D50:D52"/>
    <mergeCell ref="D87:H87"/>
    <mergeCell ref="D88:H88"/>
    <mergeCell ref="D89:H89"/>
    <mergeCell ref="D81:H81"/>
    <mergeCell ref="C84:E84"/>
    <mergeCell ref="A86:C86"/>
    <mergeCell ref="D86:H86"/>
    <mergeCell ref="D82:H82"/>
    <mergeCell ref="A81:C81"/>
    <mergeCell ref="C67:E67"/>
    <mergeCell ref="A5:C8"/>
    <mergeCell ref="A43:H43"/>
    <mergeCell ref="A44:H45"/>
    <mergeCell ref="A48:D48"/>
    <mergeCell ref="E48:H48"/>
    <mergeCell ref="A61:G61"/>
    <mergeCell ref="A62:H64"/>
    <mergeCell ref="B50:B52"/>
    <mergeCell ref="C50:C5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07"/>
  <sheetViews>
    <sheetView zoomScalePageLayoutView="0" workbookViewId="0" topLeftCell="A109">
      <selection activeCell="F88" sqref="F88"/>
    </sheetView>
  </sheetViews>
  <sheetFormatPr defaultColWidth="9.140625" defaultRowHeight="12.75"/>
  <cols>
    <col min="1" max="2" width="7.140625" style="81" customWidth="1"/>
    <col min="3" max="3" width="10.28125" style="81" customWidth="1"/>
    <col min="4" max="4" width="22.57421875" style="81" customWidth="1"/>
    <col min="5" max="7" width="9.8515625" style="81" customWidth="1"/>
    <col min="8" max="8" width="11.00390625" style="81" customWidth="1"/>
    <col min="9" max="9" width="3.00390625" style="127" customWidth="1"/>
    <col min="10" max="16" width="9.140625" style="127" customWidth="1"/>
    <col min="17" max="16384" width="9.140625" style="81" customWidth="1"/>
  </cols>
  <sheetData>
    <row r="2" ht="11.25">
      <c r="A2" s="122" t="s">
        <v>228</v>
      </c>
    </row>
    <row r="4" spans="1:7" ht="21.75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1.75" customHeight="1">
      <c r="A5" s="415" t="s">
        <v>227</v>
      </c>
      <c r="B5" s="416"/>
      <c r="C5" s="417"/>
      <c r="D5" s="48" t="s">
        <v>1417</v>
      </c>
      <c r="E5" s="215">
        <f>SUM(E6:E8)</f>
        <v>122847</v>
      </c>
      <c r="F5" s="215">
        <f>SUM(F6:F8)</f>
        <v>119884.46</v>
      </c>
      <c r="G5" s="155">
        <f>SUM(H143)</f>
        <v>97.58843113791953</v>
      </c>
    </row>
    <row r="6" spans="1:7" ht="21.75" customHeight="1">
      <c r="A6" s="418"/>
      <c r="B6" s="419"/>
      <c r="C6" s="420"/>
      <c r="D6" s="69" t="s">
        <v>1284</v>
      </c>
      <c r="E6" s="87">
        <f>SUM(E141)</f>
        <v>122847</v>
      </c>
      <c r="F6" s="87">
        <f>SUM(E142)</f>
        <v>116344.34000000001</v>
      </c>
      <c r="G6" s="88">
        <f>SUM(E143)</f>
        <v>94.7067002043192</v>
      </c>
    </row>
    <row r="7" spans="1:7" ht="21.75" customHeight="1">
      <c r="A7" s="418"/>
      <c r="B7" s="419"/>
      <c r="C7" s="420"/>
      <c r="D7" s="69" t="s">
        <v>1285</v>
      </c>
      <c r="E7" s="87">
        <f>SUM(F141)</f>
        <v>0</v>
      </c>
      <c r="F7" s="87">
        <f>SUM(F142)</f>
        <v>3540.12</v>
      </c>
      <c r="G7" s="88" t="e">
        <f>SUM(F143)</f>
        <v>#DIV/0!</v>
      </c>
    </row>
    <row r="8" spans="1:7" ht="21.75" customHeight="1">
      <c r="A8" s="421"/>
      <c r="B8" s="422"/>
      <c r="C8" s="423"/>
      <c r="D8" s="69" t="s">
        <v>1420</v>
      </c>
      <c r="E8" s="87">
        <f>SUM(G141)</f>
        <v>0</v>
      </c>
      <c r="F8" s="87">
        <f>SUM(G142)</f>
        <v>0</v>
      </c>
      <c r="G8" s="88">
        <f>SUM(G143)</f>
        <v>0</v>
      </c>
    </row>
    <row r="11" spans="1:8" ht="21.75" customHeight="1">
      <c r="A11" s="89" t="s">
        <v>229</v>
      </c>
      <c r="B11" s="90"/>
      <c r="C11" s="91"/>
      <c r="D11" s="92"/>
      <c r="E11" s="93">
        <f>SUM(E24,E43,E62,E90,E101,E111,E73)</f>
        <v>122847</v>
      </c>
      <c r="F11" s="93">
        <f>SUM(F24,F43,F62,F90,F101,F111,F73)</f>
        <v>119884.46</v>
      </c>
      <c r="G11" s="93">
        <f>SUM(G24,G43,G62,G90,G101,G111,G73)</f>
        <v>127994</v>
      </c>
      <c r="H11" s="93">
        <f>IF(E11=0,,F11/E11*100)</f>
        <v>97.58843113791953</v>
      </c>
    </row>
    <row r="12" spans="1:8" ht="21.75" customHeight="1">
      <c r="A12" s="18" t="s">
        <v>1713</v>
      </c>
      <c r="B12" s="41" t="s">
        <v>230</v>
      </c>
      <c r="C12" s="42" t="s">
        <v>1428</v>
      </c>
      <c r="D12" s="94" t="s">
        <v>231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21.75" customHeight="1">
      <c r="A13" s="95" t="s">
        <v>1421</v>
      </c>
      <c r="B13" s="96" t="s">
        <v>1422</v>
      </c>
      <c r="C13" s="97"/>
      <c r="D13" s="98" t="s">
        <v>1413</v>
      </c>
      <c r="E13" s="99"/>
      <c r="F13" s="99"/>
      <c r="G13" s="99"/>
      <c r="H13" s="99"/>
    </row>
    <row r="14" spans="1:8" ht="21.75" customHeight="1">
      <c r="A14" s="37" t="s">
        <v>1424</v>
      </c>
      <c r="B14" s="37" t="s">
        <v>1425</v>
      </c>
      <c r="C14" s="14" t="s">
        <v>1426</v>
      </c>
      <c r="D14" s="15" t="s">
        <v>232</v>
      </c>
      <c r="E14" s="39">
        <f>SUM(E15:E19)</f>
        <v>6106</v>
      </c>
      <c r="F14" s="39">
        <f>SUM(F15:F19)</f>
        <v>3728.23</v>
      </c>
      <c r="G14" s="39">
        <f>SUM(G15:G19)</f>
        <v>5906</v>
      </c>
      <c r="H14" s="39">
        <f aca="true" t="shared" si="0" ref="H14:H24">IF(E14=0,,F14/E14*100)</f>
        <v>61.05846708155912</v>
      </c>
    </row>
    <row r="15" spans="1:10" ht="21.75" customHeight="1">
      <c r="A15" s="68">
        <v>61</v>
      </c>
      <c r="B15" s="73" t="s">
        <v>233</v>
      </c>
      <c r="C15" s="32" t="s">
        <v>1639</v>
      </c>
      <c r="D15" s="69" t="s">
        <v>242</v>
      </c>
      <c r="E15" s="34">
        <v>4626</v>
      </c>
      <c r="F15" s="67">
        <v>2108.44</v>
      </c>
      <c r="G15" s="45">
        <v>4626</v>
      </c>
      <c r="H15" s="45">
        <f t="shared" si="0"/>
        <v>45.57803718115002</v>
      </c>
      <c r="J15" s="221"/>
    </row>
    <row r="16" spans="1:10" ht="21.75" customHeight="1">
      <c r="A16" s="68">
        <v>62</v>
      </c>
      <c r="B16" s="73" t="s">
        <v>234</v>
      </c>
      <c r="C16" s="32" t="s">
        <v>1639</v>
      </c>
      <c r="D16" s="69" t="s">
        <v>1280</v>
      </c>
      <c r="E16" s="45">
        <v>380</v>
      </c>
      <c r="F16" s="133">
        <v>20.63</v>
      </c>
      <c r="G16" s="45">
        <v>180</v>
      </c>
      <c r="H16" s="45">
        <f t="shared" si="0"/>
        <v>5.428947368421053</v>
      </c>
      <c r="J16" s="221"/>
    </row>
    <row r="17" spans="1:8" ht="21.75" customHeight="1">
      <c r="A17" s="68">
        <v>631</v>
      </c>
      <c r="B17" s="73" t="s">
        <v>1798</v>
      </c>
      <c r="C17" s="32" t="s">
        <v>1639</v>
      </c>
      <c r="D17" s="33" t="s">
        <v>1695</v>
      </c>
      <c r="E17" s="133">
        <v>0</v>
      </c>
      <c r="F17" s="133">
        <v>27.2</v>
      </c>
      <c r="G17" s="45">
        <v>0</v>
      </c>
      <c r="H17" s="45">
        <f t="shared" si="0"/>
        <v>0</v>
      </c>
    </row>
    <row r="18" spans="1:8" ht="21.75" customHeight="1">
      <c r="A18" s="68">
        <v>633</v>
      </c>
      <c r="B18" s="73" t="s">
        <v>1799</v>
      </c>
      <c r="C18" s="32" t="s">
        <v>1639</v>
      </c>
      <c r="D18" s="33" t="s">
        <v>1315</v>
      </c>
      <c r="E18" s="133">
        <v>100</v>
      </c>
      <c r="F18" s="133">
        <v>0</v>
      </c>
      <c r="G18" s="45">
        <v>100</v>
      </c>
      <c r="H18" s="45">
        <f t="shared" si="0"/>
        <v>0</v>
      </c>
    </row>
    <row r="19" spans="1:8" ht="21.75" customHeight="1">
      <c r="A19" s="68">
        <v>637</v>
      </c>
      <c r="B19" s="73" t="s">
        <v>1800</v>
      </c>
      <c r="C19" s="32" t="s">
        <v>1639</v>
      </c>
      <c r="D19" s="69" t="s">
        <v>1701</v>
      </c>
      <c r="E19" s="67">
        <v>1000</v>
      </c>
      <c r="F19" s="67">
        <v>1571.96</v>
      </c>
      <c r="G19" s="102">
        <v>1000</v>
      </c>
      <c r="H19" s="45">
        <f t="shared" si="0"/>
        <v>157.196</v>
      </c>
    </row>
    <row r="20" spans="1:8" ht="21.75" customHeight="1">
      <c r="A20" s="37" t="s">
        <v>1084</v>
      </c>
      <c r="B20" s="37" t="s">
        <v>1085</v>
      </c>
      <c r="C20" s="14" t="s">
        <v>1426</v>
      </c>
      <c r="D20" s="15" t="s">
        <v>1704</v>
      </c>
      <c r="E20" s="39">
        <f>SUM(E21:E23)</f>
        <v>11607</v>
      </c>
      <c r="F20" s="39">
        <f>SUM(F21:F23)</f>
        <v>13768.070000000002</v>
      </c>
      <c r="G20" s="39">
        <f>SUM(G21:G23)</f>
        <v>13162</v>
      </c>
      <c r="H20" s="39">
        <f t="shared" si="0"/>
        <v>118.61867838373396</v>
      </c>
    </row>
    <row r="21" spans="1:8" ht="21.75" customHeight="1">
      <c r="A21" s="68">
        <v>61</v>
      </c>
      <c r="B21" s="73" t="s">
        <v>235</v>
      </c>
      <c r="C21" s="32" t="s">
        <v>1639</v>
      </c>
      <c r="D21" s="69" t="s">
        <v>1828</v>
      </c>
      <c r="E21" s="46">
        <v>7680</v>
      </c>
      <c r="F21" s="45">
        <v>9487.44</v>
      </c>
      <c r="G21" s="45">
        <v>8684</v>
      </c>
      <c r="H21" s="45">
        <f t="shared" si="0"/>
        <v>123.534375</v>
      </c>
    </row>
    <row r="22" spans="1:8" ht="21.75" customHeight="1">
      <c r="A22" s="68">
        <v>62</v>
      </c>
      <c r="B22" s="73" t="s">
        <v>236</v>
      </c>
      <c r="C22" s="32" t="s">
        <v>1639</v>
      </c>
      <c r="D22" s="69" t="s">
        <v>427</v>
      </c>
      <c r="E22" s="46">
        <v>3927</v>
      </c>
      <c r="F22" s="45">
        <v>4160.12</v>
      </c>
      <c r="G22" s="45">
        <v>4478</v>
      </c>
      <c r="H22" s="45">
        <f t="shared" si="0"/>
        <v>105.93633817163229</v>
      </c>
    </row>
    <row r="23" spans="1:8" ht="21.75" customHeight="1">
      <c r="A23" s="68">
        <v>63</v>
      </c>
      <c r="B23" s="73" t="s">
        <v>237</v>
      </c>
      <c r="C23" s="32" t="s">
        <v>1639</v>
      </c>
      <c r="D23" s="69" t="s">
        <v>439</v>
      </c>
      <c r="E23" s="46">
        <v>0</v>
      </c>
      <c r="F23" s="46">
        <v>120.51</v>
      </c>
      <c r="G23" s="46">
        <v>0</v>
      </c>
      <c r="H23" s="45">
        <f t="shared" si="0"/>
        <v>0</v>
      </c>
    </row>
    <row r="24" spans="1:8" ht="21.75" customHeight="1">
      <c r="A24" s="48"/>
      <c r="B24" s="103"/>
      <c r="C24" s="104" t="s">
        <v>1639</v>
      </c>
      <c r="D24" s="48" t="s">
        <v>1417</v>
      </c>
      <c r="E24" s="50">
        <f>SUM(E20,E14)</f>
        <v>17713</v>
      </c>
      <c r="F24" s="270">
        <f>SUM(F20,F14)</f>
        <v>17496.300000000003</v>
      </c>
      <c r="G24" s="270">
        <f>SUM(G20,G14)</f>
        <v>19068</v>
      </c>
      <c r="H24" s="50">
        <f t="shared" si="0"/>
        <v>98.77660475357084</v>
      </c>
    </row>
    <row r="25" spans="1:8" ht="21.75" customHeight="1">
      <c r="A25" s="58"/>
      <c r="B25" s="59"/>
      <c r="C25" s="60"/>
      <c r="D25" s="61"/>
      <c r="E25" s="58"/>
      <c r="F25" s="58"/>
      <c r="G25" s="58"/>
      <c r="H25" s="58"/>
    </row>
    <row r="26" spans="1:8" ht="8.25">
      <c r="A26" s="382" t="s">
        <v>1692</v>
      </c>
      <c r="B26" s="382"/>
      <c r="C26" s="382"/>
      <c r="D26" s="382"/>
      <c r="E26" s="382"/>
      <c r="F26" s="382"/>
      <c r="G26" s="382"/>
      <c r="H26" s="383"/>
    </row>
    <row r="27" spans="1:8" ht="27" customHeight="1">
      <c r="A27" s="384" t="s">
        <v>24</v>
      </c>
      <c r="B27" s="385"/>
      <c r="C27" s="385"/>
      <c r="D27" s="385"/>
      <c r="E27" s="385"/>
      <c r="F27" s="385"/>
      <c r="G27" s="385"/>
      <c r="H27" s="385"/>
    </row>
    <row r="28" spans="1:8" ht="21.75" customHeight="1">
      <c r="A28" s="385"/>
      <c r="B28" s="385"/>
      <c r="C28" s="385"/>
      <c r="D28" s="385"/>
      <c r="E28" s="385"/>
      <c r="F28" s="385"/>
      <c r="G28" s="385"/>
      <c r="H28" s="385"/>
    </row>
    <row r="29" spans="1:8" ht="21.75" customHeight="1">
      <c r="A29" s="58"/>
      <c r="B29" s="59"/>
      <c r="C29" s="60"/>
      <c r="D29" s="61"/>
      <c r="E29" s="58"/>
      <c r="F29" s="58"/>
      <c r="G29" s="58"/>
      <c r="H29" s="58"/>
    </row>
    <row r="30" spans="1:8" ht="21.75" customHeight="1">
      <c r="A30" s="40" t="s">
        <v>1832</v>
      </c>
      <c r="B30" s="41" t="s">
        <v>238</v>
      </c>
      <c r="C30" s="42" t="s">
        <v>1428</v>
      </c>
      <c r="D30" s="19" t="s">
        <v>1446</v>
      </c>
      <c r="E30" s="40" t="s">
        <v>1415</v>
      </c>
      <c r="F30" s="40" t="s">
        <v>983</v>
      </c>
      <c r="G30" s="40" t="s">
        <v>984</v>
      </c>
      <c r="H30" s="40" t="s">
        <v>1416</v>
      </c>
    </row>
    <row r="31" spans="1:8" ht="21.75" customHeight="1">
      <c r="A31" s="95" t="s">
        <v>1421</v>
      </c>
      <c r="B31" s="96" t="s">
        <v>1422</v>
      </c>
      <c r="C31" s="97" t="s">
        <v>1423</v>
      </c>
      <c r="D31" s="98" t="s">
        <v>1413</v>
      </c>
      <c r="E31" s="99"/>
      <c r="F31" s="99"/>
      <c r="G31" s="99"/>
      <c r="H31" s="99"/>
    </row>
    <row r="32" spans="1:8" ht="21.75" customHeight="1">
      <c r="A32" s="37" t="s">
        <v>1424</v>
      </c>
      <c r="B32" s="37" t="s">
        <v>1425</v>
      </c>
      <c r="C32" s="14" t="s">
        <v>1426</v>
      </c>
      <c r="D32" s="15" t="s">
        <v>232</v>
      </c>
      <c r="E32" s="100">
        <f>SUM(E33:E38)</f>
        <v>5607</v>
      </c>
      <c r="F32" s="100">
        <f>SUM(F33:F38)</f>
        <v>12798.16</v>
      </c>
      <c r="G32" s="100">
        <f>SUM(G33:G38)</f>
        <v>6967</v>
      </c>
      <c r="H32" s="263">
        <f aca="true" t="shared" si="1" ref="H32:H43">IF(E32=0,,F32/E32*100)</f>
        <v>228.25325485999645</v>
      </c>
    </row>
    <row r="33" spans="1:10" ht="21.75" customHeight="1">
      <c r="A33" s="68">
        <v>61</v>
      </c>
      <c r="B33" s="73" t="s">
        <v>239</v>
      </c>
      <c r="C33" s="32" t="s">
        <v>1639</v>
      </c>
      <c r="D33" s="69" t="s">
        <v>426</v>
      </c>
      <c r="E33" s="66">
        <v>4887</v>
      </c>
      <c r="F33" s="66">
        <v>9362.73</v>
      </c>
      <c r="G33" s="66">
        <v>6172</v>
      </c>
      <c r="H33" s="45">
        <f t="shared" si="1"/>
        <v>191.5844076120319</v>
      </c>
      <c r="J33" s="221"/>
    </row>
    <row r="34" spans="1:10" ht="21.75" customHeight="1">
      <c r="A34" s="68">
        <v>62</v>
      </c>
      <c r="B34" s="73" t="s">
        <v>240</v>
      </c>
      <c r="C34" s="32" t="s">
        <v>1639</v>
      </c>
      <c r="D34" s="69" t="s">
        <v>427</v>
      </c>
      <c r="E34" s="66">
        <v>0</v>
      </c>
      <c r="F34" s="66">
        <v>2573.32</v>
      </c>
      <c r="G34" s="66">
        <v>75</v>
      </c>
      <c r="H34" s="45">
        <f t="shared" si="1"/>
        <v>0</v>
      </c>
      <c r="J34" s="221"/>
    </row>
    <row r="35" spans="1:10" ht="21.75" customHeight="1">
      <c r="A35" s="68">
        <v>63</v>
      </c>
      <c r="B35" s="73" t="s">
        <v>1801</v>
      </c>
      <c r="C35" s="32" t="s">
        <v>1639</v>
      </c>
      <c r="D35" s="33" t="s">
        <v>428</v>
      </c>
      <c r="E35" s="66">
        <v>720</v>
      </c>
      <c r="F35" s="66">
        <v>862.11</v>
      </c>
      <c r="G35" s="66">
        <v>720</v>
      </c>
      <c r="H35" s="45">
        <f t="shared" si="1"/>
        <v>119.73750000000001</v>
      </c>
      <c r="J35" s="221"/>
    </row>
    <row r="36" spans="1:10" ht="21.75" customHeight="1">
      <c r="A36" s="68"/>
      <c r="B36" s="73" t="s">
        <v>1802</v>
      </c>
      <c r="C36" s="32" t="s">
        <v>1639</v>
      </c>
      <c r="D36" s="33"/>
      <c r="E36" s="66"/>
      <c r="F36" s="66"/>
      <c r="G36" s="66"/>
      <c r="H36" s="45">
        <f t="shared" si="1"/>
        <v>0</v>
      </c>
      <c r="J36" s="221"/>
    </row>
    <row r="37" spans="1:10" ht="21.75" customHeight="1">
      <c r="A37" s="68"/>
      <c r="B37" s="73" t="s">
        <v>1803</v>
      </c>
      <c r="C37" s="32" t="s">
        <v>1639</v>
      </c>
      <c r="D37" s="33"/>
      <c r="E37" s="66"/>
      <c r="F37" s="66"/>
      <c r="G37" s="66"/>
      <c r="H37" s="45">
        <f t="shared" si="1"/>
        <v>0</v>
      </c>
      <c r="J37" s="221"/>
    </row>
    <row r="38" spans="1:10" ht="21.75" customHeight="1">
      <c r="A38" s="68"/>
      <c r="B38" s="73" t="s">
        <v>1804</v>
      </c>
      <c r="C38" s="32" t="s">
        <v>1639</v>
      </c>
      <c r="D38" s="69"/>
      <c r="E38" s="66"/>
      <c r="F38" s="66"/>
      <c r="G38" s="102"/>
      <c r="H38" s="45">
        <f t="shared" si="1"/>
        <v>0</v>
      </c>
      <c r="J38" s="221"/>
    </row>
    <row r="39" spans="1:8" ht="21.75" customHeight="1">
      <c r="A39" s="37" t="s">
        <v>1084</v>
      </c>
      <c r="B39" s="37" t="s">
        <v>1085</v>
      </c>
      <c r="C39" s="14" t="s">
        <v>1426</v>
      </c>
      <c r="D39" s="15" t="s">
        <v>1704</v>
      </c>
      <c r="E39" s="39">
        <f>SUM(E40:E42)</f>
        <v>15212</v>
      </c>
      <c r="F39" s="39">
        <f>SUM(F40:F42)</f>
        <v>15942</v>
      </c>
      <c r="G39" s="39">
        <f>SUM(G40:G42)</f>
        <v>15492</v>
      </c>
      <c r="H39" s="39">
        <f t="shared" si="1"/>
        <v>104.79884301866946</v>
      </c>
    </row>
    <row r="40" spans="1:8" ht="21.75" customHeight="1">
      <c r="A40" s="68">
        <v>61</v>
      </c>
      <c r="B40" s="73" t="s">
        <v>241</v>
      </c>
      <c r="C40" s="32" t="s">
        <v>1639</v>
      </c>
      <c r="D40" s="69" t="s">
        <v>242</v>
      </c>
      <c r="E40" s="45">
        <v>10001</v>
      </c>
      <c r="F40" s="66">
        <v>11126.71</v>
      </c>
      <c r="G40" s="66">
        <v>9931</v>
      </c>
      <c r="H40" s="45">
        <f t="shared" si="1"/>
        <v>111.25597440255974</v>
      </c>
    </row>
    <row r="41" spans="1:8" ht="21.75" customHeight="1">
      <c r="A41" s="68">
        <v>62</v>
      </c>
      <c r="B41" s="73" t="s">
        <v>243</v>
      </c>
      <c r="C41" s="32" t="s">
        <v>1639</v>
      </c>
      <c r="D41" s="69" t="s">
        <v>1280</v>
      </c>
      <c r="E41" s="45">
        <v>5211</v>
      </c>
      <c r="F41" s="66">
        <v>4587.38</v>
      </c>
      <c r="G41" s="66">
        <v>5561</v>
      </c>
      <c r="H41" s="45">
        <f t="shared" si="1"/>
        <v>88.032623296872</v>
      </c>
    </row>
    <row r="42" spans="1:8" ht="21.75" customHeight="1">
      <c r="A42" s="68">
        <v>637</v>
      </c>
      <c r="B42" s="73" t="s">
        <v>244</v>
      </c>
      <c r="C42" s="32" t="s">
        <v>1639</v>
      </c>
      <c r="D42" s="69" t="s">
        <v>1701</v>
      </c>
      <c r="E42" s="45">
        <v>0</v>
      </c>
      <c r="F42" s="66">
        <v>227.91</v>
      </c>
      <c r="G42" s="66">
        <v>0</v>
      </c>
      <c r="H42" s="45">
        <f t="shared" si="1"/>
        <v>0</v>
      </c>
    </row>
    <row r="43" spans="1:8" ht="21.75" customHeight="1">
      <c r="A43" s="48"/>
      <c r="B43" s="103"/>
      <c r="C43" s="104" t="s">
        <v>1639</v>
      </c>
      <c r="D43" s="48" t="s">
        <v>1417</v>
      </c>
      <c r="E43" s="50">
        <f>SUM(E39,E32)</f>
        <v>20819</v>
      </c>
      <c r="F43" s="50">
        <f>SUM(F39,F32)</f>
        <v>28740.16</v>
      </c>
      <c r="G43" s="50">
        <f>SUM(G39,G32)</f>
        <v>22459</v>
      </c>
      <c r="H43" s="50">
        <f t="shared" si="1"/>
        <v>138.04774484845575</v>
      </c>
    </row>
    <row r="44" spans="1:8" ht="21.75" customHeight="1">
      <c r="A44" s="58"/>
      <c r="B44" s="59"/>
      <c r="C44" s="60"/>
      <c r="D44" s="61"/>
      <c r="E44" s="58"/>
      <c r="F44" s="58"/>
      <c r="G44" s="58"/>
      <c r="H44" s="58"/>
    </row>
    <row r="45" spans="1:8" ht="8.25">
      <c r="A45" s="382" t="s">
        <v>1692</v>
      </c>
      <c r="B45" s="382"/>
      <c r="C45" s="382"/>
      <c r="D45" s="382"/>
      <c r="E45" s="382"/>
      <c r="F45" s="382"/>
      <c r="G45" s="382"/>
      <c r="H45" s="383"/>
    </row>
    <row r="46" spans="1:8" ht="21.75" customHeight="1">
      <c r="A46" s="384" t="s">
        <v>25</v>
      </c>
      <c r="B46" s="385"/>
      <c r="C46" s="385"/>
      <c r="D46" s="385"/>
      <c r="E46" s="385"/>
      <c r="F46" s="385"/>
      <c r="G46" s="385"/>
      <c r="H46" s="385"/>
    </row>
    <row r="47" spans="1:8" ht="21.75" customHeight="1">
      <c r="A47" s="385"/>
      <c r="B47" s="385"/>
      <c r="C47" s="385"/>
      <c r="D47" s="385"/>
      <c r="E47" s="385"/>
      <c r="F47" s="385"/>
      <c r="G47" s="385"/>
      <c r="H47" s="385"/>
    </row>
    <row r="48" spans="1:8" ht="21.75" customHeight="1">
      <c r="A48" s="58"/>
      <c r="B48" s="59"/>
      <c r="C48" s="60"/>
      <c r="D48" s="61"/>
      <c r="E48" s="58"/>
      <c r="F48" s="53"/>
      <c r="G48" s="58"/>
      <c r="H48" s="58"/>
    </row>
    <row r="49" spans="1:8" ht="21.75" customHeight="1">
      <c r="A49" s="40" t="s">
        <v>1831</v>
      </c>
      <c r="B49" s="41" t="s">
        <v>252</v>
      </c>
      <c r="C49" s="42" t="s">
        <v>1428</v>
      </c>
      <c r="D49" s="94" t="s">
        <v>1750</v>
      </c>
      <c r="E49" s="40" t="s">
        <v>1415</v>
      </c>
      <c r="F49" s="40" t="s">
        <v>983</v>
      </c>
      <c r="G49" s="40" t="s">
        <v>984</v>
      </c>
      <c r="H49" s="40" t="s">
        <v>1416</v>
      </c>
    </row>
    <row r="50" spans="1:8" ht="21.75" customHeight="1">
      <c r="A50" s="95" t="s">
        <v>1421</v>
      </c>
      <c r="B50" s="96" t="s">
        <v>1422</v>
      </c>
      <c r="C50" s="97" t="s">
        <v>1423</v>
      </c>
      <c r="D50" s="98" t="s">
        <v>1413</v>
      </c>
      <c r="E50" s="99"/>
      <c r="F50" s="99"/>
      <c r="G50" s="99"/>
      <c r="H50" s="99"/>
    </row>
    <row r="51" spans="1:8" ht="21.75" customHeight="1">
      <c r="A51" s="37" t="s">
        <v>1424</v>
      </c>
      <c r="B51" s="37" t="s">
        <v>1425</v>
      </c>
      <c r="C51" s="14" t="s">
        <v>1426</v>
      </c>
      <c r="D51" s="38" t="s">
        <v>1427</v>
      </c>
      <c r="E51" s="39">
        <f>SUM(E52:E57)</f>
        <v>20634</v>
      </c>
      <c r="F51" s="39">
        <f>SUM(F52:F57)</f>
        <v>16680.45</v>
      </c>
      <c r="G51" s="39">
        <f>SUM(G52:G57)</f>
        <v>22786</v>
      </c>
      <c r="H51" s="39">
        <f aca="true" t="shared" si="2" ref="H51:H62">IF(E51=0,,F51/E51*100)</f>
        <v>80.8396336144228</v>
      </c>
    </row>
    <row r="52" spans="1:10" ht="21.75" customHeight="1">
      <c r="A52" s="74">
        <v>641</v>
      </c>
      <c r="B52" s="64" t="s">
        <v>1805</v>
      </c>
      <c r="C52" s="65" t="s">
        <v>1639</v>
      </c>
      <c r="D52" s="75" t="s">
        <v>1829</v>
      </c>
      <c r="E52" s="277">
        <v>2425</v>
      </c>
      <c r="F52" s="66">
        <v>2425.84</v>
      </c>
      <c r="G52" s="45">
        <v>2425</v>
      </c>
      <c r="H52" s="45">
        <f t="shared" si="2"/>
        <v>100.03463917525775</v>
      </c>
      <c r="J52" s="221"/>
    </row>
    <row r="53" spans="1:10" ht="21.75" customHeight="1">
      <c r="A53" s="65">
        <v>600</v>
      </c>
      <c r="B53" s="64" t="s">
        <v>1806</v>
      </c>
      <c r="C53" s="65" t="s">
        <v>1639</v>
      </c>
      <c r="D53" s="75" t="s">
        <v>1284</v>
      </c>
      <c r="E53" s="66">
        <v>18209</v>
      </c>
      <c r="F53" s="66">
        <v>14254.61</v>
      </c>
      <c r="G53" s="45">
        <v>20361</v>
      </c>
      <c r="H53" s="45">
        <f t="shared" si="2"/>
        <v>78.28332143445549</v>
      </c>
      <c r="J53" s="221"/>
    </row>
    <row r="54" spans="1:10" ht="21.75" customHeight="1">
      <c r="A54" s="74"/>
      <c r="B54" s="64" t="s">
        <v>1807</v>
      </c>
      <c r="C54" s="65" t="s">
        <v>1639</v>
      </c>
      <c r="D54" s="70"/>
      <c r="E54" s="133"/>
      <c r="F54" s="66"/>
      <c r="G54" s="45"/>
      <c r="H54" s="45">
        <f t="shared" si="2"/>
        <v>0</v>
      </c>
      <c r="J54" s="221"/>
    </row>
    <row r="55" spans="1:10" ht="21.75" customHeight="1">
      <c r="A55" s="74"/>
      <c r="B55" s="64" t="s">
        <v>1808</v>
      </c>
      <c r="C55" s="65" t="s">
        <v>1639</v>
      </c>
      <c r="D55" s="75"/>
      <c r="E55" s="133"/>
      <c r="F55" s="66"/>
      <c r="G55" s="45"/>
      <c r="H55" s="45">
        <f t="shared" si="2"/>
        <v>0</v>
      </c>
      <c r="J55" s="221"/>
    </row>
    <row r="56" spans="1:10" ht="21.75" customHeight="1">
      <c r="A56" s="74"/>
      <c r="B56" s="64" t="s">
        <v>1511</v>
      </c>
      <c r="C56" s="65" t="s">
        <v>1639</v>
      </c>
      <c r="D56" s="75"/>
      <c r="E56" s="277"/>
      <c r="F56" s="66"/>
      <c r="G56" s="66"/>
      <c r="H56" s="45">
        <f t="shared" si="2"/>
        <v>0</v>
      </c>
      <c r="J56" s="221"/>
    </row>
    <row r="57" spans="1:10" ht="21.75" customHeight="1">
      <c r="A57" s="74"/>
      <c r="B57" s="64" t="s">
        <v>320</v>
      </c>
      <c r="C57" s="65" t="s">
        <v>1639</v>
      </c>
      <c r="D57" s="75"/>
      <c r="E57" s="133"/>
      <c r="F57" s="66"/>
      <c r="G57" s="66"/>
      <c r="H57" s="45">
        <f t="shared" si="2"/>
        <v>0</v>
      </c>
      <c r="J57" s="221"/>
    </row>
    <row r="58" spans="1:8" ht="21.75" customHeight="1">
      <c r="A58" s="47" t="s">
        <v>1084</v>
      </c>
      <c r="B58" s="47" t="s">
        <v>1085</v>
      </c>
      <c r="C58" s="25" t="s">
        <v>1426</v>
      </c>
      <c r="D58" s="17" t="s">
        <v>1704</v>
      </c>
      <c r="E58" s="39">
        <f>SUM(E59:E61)</f>
        <v>12423</v>
      </c>
      <c r="F58" s="39">
        <f>SUM(F59:F61)</f>
        <v>14676.830000000002</v>
      </c>
      <c r="G58" s="39">
        <f>SUM(G59:G61)</f>
        <v>12423</v>
      </c>
      <c r="H58" s="39">
        <f t="shared" si="2"/>
        <v>118.14239716654593</v>
      </c>
    </row>
    <row r="59" spans="1:8" ht="21.75" customHeight="1">
      <c r="A59" s="68">
        <v>61</v>
      </c>
      <c r="B59" s="73" t="s">
        <v>253</v>
      </c>
      <c r="C59" s="32" t="s">
        <v>1639</v>
      </c>
      <c r="D59" s="69" t="s">
        <v>437</v>
      </c>
      <c r="E59" s="45">
        <v>9206</v>
      </c>
      <c r="F59" s="45">
        <v>11103.87</v>
      </c>
      <c r="G59" s="45">
        <v>9206</v>
      </c>
      <c r="H59" s="45">
        <f t="shared" si="2"/>
        <v>120.61557679774062</v>
      </c>
    </row>
    <row r="60" spans="1:12" ht="21.75" customHeight="1">
      <c r="A60" s="68">
        <v>62</v>
      </c>
      <c r="B60" s="73" t="s">
        <v>254</v>
      </c>
      <c r="C60" s="32" t="s">
        <v>1639</v>
      </c>
      <c r="D60" s="69" t="s">
        <v>427</v>
      </c>
      <c r="E60" s="45">
        <v>3217</v>
      </c>
      <c r="F60" s="45">
        <v>3572.96</v>
      </c>
      <c r="G60" s="45">
        <v>3217</v>
      </c>
      <c r="H60" s="45">
        <f t="shared" si="2"/>
        <v>111.06496736089524</v>
      </c>
      <c r="J60" s="221"/>
      <c r="K60" s="221"/>
      <c r="L60" s="221"/>
    </row>
    <row r="61" spans="1:8" ht="21.75" customHeight="1">
      <c r="A61" s="68">
        <v>63</v>
      </c>
      <c r="B61" s="73" t="s">
        <v>438</v>
      </c>
      <c r="C61" s="32" t="s">
        <v>1639</v>
      </c>
      <c r="D61" s="33" t="s">
        <v>439</v>
      </c>
      <c r="E61" s="45"/>
      <c r="F61" s="45"/>
      <c r="G61" s="45"/>
      <c r="H61" s="45">
        <f t="shared" si="2"/>
        <v>0</v>
      </c>
    </row>
    <row r="62" spans="1:8" ht="21.75" customHeight="1">
      <c r="A62" s="48"/>
      <c r="B62" s="103"/>
      <c r="C62" s="104" t="s">
        <v>1639</v>
      </c>
      <c r="D62" s="48" t="s">
        <v>1417</v>
      </c>
      <c r="E62" s="50">
        <f>SUM(E58,E51)</f>
        <v>33057</v>
      </c>
      <c r="F62" s="50">
        <f>SUM(F58,F51)</f>
        <v>31357.280000000002</v>
      </c>
      <c r="G62" s="50">
        <f>SUM(G58,G51)</f>
        <v>35209</v>
      </c>
      <c r="H62" s="50">
        <f t="shared" si="2"/>
        <v>94.85821459902594</v>
      </c>
    </row>
    <row r="63" spans="1:8" ht="21.75" customHeight="1">
      <c r="A63" s="58"/>
      <c r="B63" s="59"/>
      <c r="C63" s="60"/>
      <c r="D63" s="61"/>
      <c r="E63" s="58"/>
      <c r="F63" s="53"/>
      <c r="G63" s="58"/>
      <c r="H63" s="58"/>
    </row>
    <row r="64" spans="1:8" ht="8.25">
      <c r="A64" s="382" t="s">
        <v>1692</v>
      </c>
      <c r="B64" s="382"/>
      <c r="C64" s="382"/>
      <c r="D64" s="382"/>
      <c r="E64" s="382"/>
      <c r="F64" s="382"/>
      <c r="G64" s="382"/>
      <c r="H64" s="383"/>
    </row>
    <row r="65" spans="1:8" ht="14.25" customHeight="1">
      <c r="A65" s="384" t="s">
        <v>26</v>
      </c>
      <c r="B65" s="385"/>
      <c r="C65" s="385"/>
      <c r="D65" s="385"/>
      <c r="E65" s="385"/>
      <c r="F65" s="385"/>
      <c r="G65" s="385"/>
      <c r="H65" s="385"/>
    </row>
    <row r="66" spans="1:8" ht="37.5" customHeight="1">
      <c r="A66" s="385"/>
      <c r="B66" s="385"/>
      <c r="C66" s="385"/>
      <c r="D66" s="385"/>
      <c r="E66" s="385"/>
      <c r="F66" s="385"/>
      <c r="G66" s="385"/>
      <c r="H66" s="385"/>
    </row>
    <row r="67" spans="1:8" ht="21.75" customHeight="1">
      <c r="A67" s="58"/>
      <c r="B67" s="59"/>
      <c r="C67" s="60"/>
      <c r="D67" s="61"/>
      <c r="E67" s="58"/>
      <c r="F67" s="58"/>
      <c r="G67" s="58"/>
      <c r="H67" s="58"/>
    </row>
    <row r="68" spans="1:8" ht="21.75" customHeight="1">
      <c r="A68" s="40" t="s">
        <v>1831</v>
      </c>
      <c r="B68" s="41" t="s">
        <v>255</v>
      </c>
      <c r="C68" s="42" t="s">
        <v>1428</v>
      </c>
      <c r="D68" s="94" t="s">
        <v>1026</v>
      </c>
      <c r="E68" s="40" t="s">
        <v>1415</v>
      </c>
      <c r="F68" s="40" t="s">
        <v>983</v>
      </c>
      <c r="G68" s="40" t="s">
        <v>984</v>
      </c>
      <c r="H68" s="40" t="s">
        <v>1416</v>
      </c>
    </row>
    <row r="69" spans="1:8" ht="21.75" customHeight="1">
      <c r="A69" s="95" t="s">
        <v>1421</v>
      </c>
      <c r="B69" s="96" t="s">
        <v>1422</v>
      </c>
      <c r="C69" s="97"/>
      <c r="D69" s="98" t="s">
        <v>257</v>
      </c>
      <c r="E69" s="99"/>
      <c r="F69" s="99"/>
      <c r="G69" s="99"/>
      <c r="H69" s="99"/>
    </row>
    <row r="70" spans="1:8" ht="21.75" customHeight="1">
      <c r="A70" s="37" t="s">
        <v>1084</v>
      </c>
      <c r="B70" s="37" t="s">
        <v>1085</v>
      </c>
      <c r="C70" s="14" t="s">
        <v>1426</v>
      </c>
      <c r="D70" s="15" t="s">
        <v>1704</v>
      </c>
      <c r="E70" s="39">
        <f>SUM(E71:E72)</f>
        <v>4958</v>
      </c>
      <c r="F70" s="39">
        <f>SUM(F71:F72)</f>
        <v>2682.68</v>
      </c>
      <c r="G70" s="39">
        <f>SUM(G71:G72)</f>
        <v>4958</v>
      </c>
      <c r="H70" s="39">
        <f>IF(E70=0,,F70/E70*100)</f>
        <v>54.1081081081081</v>
      </c>
    </row>
    <row r="71" spans="1:8" ht="21.75" customHeight="1">
      <c r="A71" s="68">
        <v>600</v>
      </c>
      <c r="B71" s="73" t="s">
        <v>259</v>
      </c>
      <c r="C71" s="32" t="s">
        <v>1639</v>
      </c>
      <c r="D71" s="69" t="s">
        <v>1830</v>
      </c>
      <c r="E71" s="46">
        <v>2610</v>
      </c>
      <c r="F71" s="267">
        <v>2599.08</v>
      </c>
      <c r="G71" s="46">
        <v>2610</v>
      </c>
      <c r="H71" s="46">
        <f>IF(E71=0,,F71/E71*100)</f>
        <v>99.5816091954023</v>
      </c>
    </row>
    <row r="72" spans="1:8" ht="21.75" customHeight="1">
      <c r="A72" s="68">
        <v>600</v>
      </c>
      <c r="B72" s="73" t="s">
        <v>260</v>
      </c>
      <c r="C72" s="32" t="s">
        <v>1639</v>
      </c>
      <c r="D72" s="69" t="s">
        <v>1905</v>
      </c>
      <c r="E72" s="46">
        <v>2348</v>
      </c>
      <c r="F72" s="46">
        <v>83.6</v>
      </c>
      <c r="G72" s="46">
        <v>2348</v>
      </c>
      <c r="H72" s="46">
        <f>IF(E72=0,,F72/E72*100)</f>
        <v>3.560477001703577</v>
      </c>
    </row>
    <row r="73" spans="1:8" ht="21.75" customHeight="1">
      <c r="A73" s="48"/>
      <c r="B73" s="103"/>
      <c r="C73" s="104" t="s">
        <v>1639</v>
      </c>
      <c r="D73" s="48" t="s">
        <v>1417</v>
      </c>
      <c r="E73" s="50">
        <f>SUM(E71:E72)</f>
        <v>4958</v>
      </c>
      <c r="F73" s="50">
        <f>SUM(F71:F72)</f>
        <v>2682.68</v>
      </c>
      <c r="G73" s="50">
        <f>SUM(G71:G72)</f>
        <v>4958</v>
      </c>
      <c r="H73" s="50">
        <f>IF(E73=0,,F73/E73*100)</f>
        <v>54.1081081081081</v>
      </c>
    </row>
    <row r="74" spans="1:8" ht="21.75" customHeight="1">
      <c r="A74" s="58"/>
      <c r="B74" s="59"/>
      <c r="C74" s="60"/>
      <c r="D74" s="61"/>
      <c r="E74" s="58"/>
      <c r="F74" s="58"/>
      <c r="G74" s="58"/>
      <c r="H74" s="58"/>
    </row>
    <row r="75" spans="1:8" ht="8.25">
      <c r="A75" s="382" t="s">
        <v>1692</v>
      </c>
      <c r="B75" s="382"/>
      <c r="C75" s="382"/>
      <c r="D75" s="382"/>
      <c r="E75" s="382"/>
      <c r="F75" s="382"/>
      <c r="G75" s="382"/>
      <c r="H75" s="383"/>
    </row>
    <row r="76" spans="1:8" ht="21.75" customHeight="1">
      <c r="A76" s="384" t="s">
        <v>27</v>
      </c>
      <c r="B76" s="385"/>
      <c r="C76" s="385"/>
      <c r="D76" s="385"/>
      <c r="E76" s="385"/>
      <c r="F76" s="385"/>
      <c r="G76" s="385"/>
      <c r="H76" s="385"/>
    </row>
    <row r="77" spans="1:8" ht="8.25">
      <c r="A77" s="385"/>
      <c r="B77" s="385"/>
      <c r="C77" s="385"/>
      <c r="D77" s="385"/>
      <c r="E77" s="385"/>
      <c r="F77" s="385"/>
      <c r="G77" s="385"/>
      <c r="H77" s="385"/>
    </row>
    <row r="78" spans="1:8" ht="21.75" customHeight="1">
      <c r="A78" s="58"/>
      <c r="B78" s="59"/>
      <c r="C78" s="60"/>
      <c r="D78" s="61"/>
      <c r="E78" s="58"/>
      <c r="F78" s="58"/>
      <c r="G78" s="58"/>
      <c r="H78" s="58"/>
    </row>
    <row r="79" spans="1:8" ht="21.75" customHeight="1">
      <c r="A79" s="40" t="s">
        <v>180</v>
      </c>
      <c r="B79" s="41" t="s">
        <v>261</v>
      </c>
      <c r="C79" s="42" t="s">
        <v>1428</v>
      </c>
      <c r="D79" s="94" t="s">
        <v>256</v>
      </c>
      <c r="E79" s="40" t="s">
        <v>1415</v>
      </c>
      <c r="F79" s="40" t="s">
        <v>983</v>
      </c>
      <c r="G79" s="40" t="s">
        <v>984</v>
      </c>
      <c r="H79" s="40" t="s">
        <v>1416</v>
      </c>
    </row>
    <row r="80" spans="1:8" ht="21.75" customHeight="1">
      <c r="A80" s="95" t="s">
        <v>1421</v>
      </c>
      <c r="B80" s="96" t="s">
        <v>1422</v>
      </c>
      <c r="C80" s="97"/>
      <c r="D80" s="98" t="s">
        <v>257</v>
      </c>
      <c r="E80" s="99"/>
      <c r="F80" s="99"/>
      <c r="G80" s="99"/>
      <c r="H80" s="99"/>
    </row>
    <row r="81" spans="1:8" ht="21.75" customHeight="1">
      <c r="A81" s="37" t="s">
        <v>1424</v>
      </c>
      <c r="B81" s="37" t="s">
        <v>1425</v>
      </c>
      <c r="C81" s="14" t="s">
        <v>1426</v>
      </c>
      <c r="D81" s="38" t="s">
        <v>1427</v>
      </c>
      <c r="E81" s="105">
        <f>SUM(E82:E89)</f>
        <v>28500</v>
      </c>
      <c r="F81" s="105">
        <f>SUM(F82:F89)</f>
        <v>4141.99</v>
      </c>
      <c r="G81" s="105">
        <f>SUM(G82:G89)</f>
        <v>28500</v>
      </c>
      <c r="H81" s="105">
        <f aca="true" t="shared" si="3" ref="H81:H90">IF(E81=0,,F81/E81*100)</f>
        <v>14.533298245614034</v>
      </c>
    </row>
    <row r="82" spans="1:8" ht="21.75" customHeight="1">
      <c r="A82" s="68">
        <v>632</v>
      </c>
      <c r="B82" s="73" t="s">
        <v>263</v>
      </c>
      <c r="C82" s="32" t="s">
        <v>1639</v>
      </c>
      <c r="D82" s="69" t="s">
        <v>251</v>
      </c>
      <c r="E82" s="277">
        <v>3000</v>
      </c>
      <c r="F82" s="45">
        <v>101.87</v>
      </c>
      <c r="G82" s="45">
        <v>3000</v>
      </c>
      <c r="H82" s="45">
        <f t="shared" si="3"/>
        <v>3.395666666666667</v>
      </c>
    </row>
    <row r="83" spans="1:8" ht="21.75" customHeight="1">
      <c r="A83" s="68">
        <v>635</v>
      </c>
      <c r="B83" s="73" t="s">
        <v>264</v>
      </c>
      <c r="C83" s="32" t="s">
        <v>1639</v>
      </c>
      <c r="D83" s="69" t="s">
        <v>1443</v>
      </c>
      <c r="E83" s="277">
        <v>500</v>
      </c>
      <c r="F83" s="46">
        <v>0</v>
      </c>
      <c r="G83" s="46">
        <v>500</v>
      </c>
      <c r="H83" s="46">
        <f t="shared" si="3"/>
        <v>0</v>
      </c>
    </row>
    <row r="84" spans="1:8" ht="21.75" customHeight="1">
      <c r="A84" s="68">
        <v>641001</v>
      </c>
      <c r="B84" s="73" t="s">
        <v>1027</v>
      </c>
      <c r="C84" s="32" t="s">
        <v>1639</v>
      </c>
      <c r="D84" s="69" t="s">
        <v>686</v>
      </c>
      <c r="E84" s="46">
        <v>0</v>
      </c>
      <c r="F84" s="46">
        <v>500</v>
      </c>
      <c r="G84" s="46">
        <v>0</v>
      </c>
      <c r="H84" s="46">
        <f t="shared" si="3"/>
        <v>0</v>
      </c>
    </row>
    <row r="85" spans="1:8" ht="21.75" customHeight="1">
      <c r="A85" s="68">
        <v>641001</v>
      </c>
      <c r="B85" s="73" t="s">
        <v>222</v>
      </c>
      <c r="C85" s="32" t="s">
        <v>1639</v>
      </c>
      <c r="D85" s="69" t="s">
        <v>687</v>
      </c>
      <c r="E85" s="277">
        <v>10000</v>
      </c>
      <c r="F85" s="45">
        <v>0</v>
      </c>
      <c r="G85" s="45">
        <v>10000</v>
      </c>
      <c r="H85" s="46">
        <f t="shared" si="3"/>
        <v>0</v>
      </c>
    </row>
    <row r="86" spans="1:8" ht="21.75" customHeight="1">
      <c r="A86" s="32">
        <v>641001</v>
      </c>
      <c r="B86" s="73" t="s">
        <v>981</v>
      </c>
      <c r="C86" s="32" t="s">
        <v>1639</v>
      </c>
      <c r="D86" s="70" t="s">
        <v>440</v>
      </c>
      <c r="E86" s="46">
        <v>0</v>
      </c>
      <c r="F86" s="46">
        <v>0</v>
      </c>
      <c r="G86" s="46">
        <v>0</v>
      </c>
      <c r="H86" s="46">
        <f t="shared" si="3"/>
        <v>0</v>
      </c>
    </row>
    <row r="87" spans="1:8" ht="21.75" customHeight="1">
      <c r="A87" s="32">
        <v>642006</v>
      </c>
      <c r="B87" s="73" t="s">
        <v>982</v>
      </c>
      <c r="C87" s="32" t="s">
        <v>1639</v>
      </c>
      <c r="D87" s="33" t="s">
        <v>896</v>
      </c>
      <c r="E87" s="34">
        <v>15000</v>
      </c>
      <c r="F87" s="46">
        <v>0</v>
      </c>
      <c r="G87" s="46">
        <v>15000</v>
      </c>
      <c r="H87" s="46">
        <f t="shared" si="3"/>
        <v>0</v>
      </c>
    </row>
    <row r="88" spans="1:8" ht="21.75" customHeight="1">
      <c r="A88" s="32">
        <v>711</v>
      </c>
      <c r="B88" s="73" t="s">
        <v>897</v>
      </c>
      <c r="C88" s="32" t="s">
        <v>1639</v>
      </c>
      <c r="D88" s="33" t="s">
        <v>776</v>
      </c>
      <c r="E88" s="46">
        <v>0</v>
      </c>
      <c r="F88" s="46">
        <v>3540.12</v>
      </c>
      <c r="G88" s="46">
        <v>0</v>
      </c>
      <c r="H88" s="46">
        <f t="shared" si="3"/>
        <v>0</v>
      </c>
    </row>
    <row r="89" spans="1:8" ht="21.75" customHeight="1">
      <c r="A89" s="32"/>
      <c r="B89" s="64" t="s">
        <v>898</v>
      </c>
      <c r="C89" s="32" t="s">
        <v>1639</v>
      </c>
      <c r="D89" s="70"/>
      <c r="E89" s="46"/>
      <c r="F89" s="46"/>
      <c r="G89" s="46"/>
      <c r="H89" s="46">
        <f t="shared" si="3"/>
        <v>0</v>
      </c>
    </row>
    <row r="90" spans="1:8" ht="21.75" customHeight="1">
      <c r="A90" s="48"/>
      <c r="B90" s="103"/>
      <c r="C90" s="104" t="s">
        <v>1639</v>
      </c>
      <c r="D90" s="48" t="s">
        <v>1417</v>
      </c>
      <c r="E90" s="50">
        <f>SUM(E81)</f>
        <v>28500</v>
      </c>
      <c r="F90" s="50">
        <f>SUM(F81)</f>
        <v>4141.99</v>
      </c>
      <c r="G90" s="50">
        <f>SUM(G81)</f>
        <v>28500</v>
      </c>
      <c r="H90" s="50">
        <f t="shared" si="3"/>
        <v>14.533298245614034</v>
      </c>
    </row>
    <row r="91" spans="1:8" ht="21.75" customHeight="1">
      <c r="A91" s="58"/>
      <c r="B91" s="59"/>
      <c r="C91" s="60"/>
      <c r="D91" s="61"/>
      <c r="E91" s="58"/>
      <c r="F91" s="53">
        <f>SUM(F84:F86)</f>
        <v>500</v>
      </c>
      <c r="G91" s="58"/>
      <c r="H91" s="58"/>
    </row>
    <row r="92" spans="1:8" ht="21.75" customHeight="1">
      <c r="A92" s="382" t="s">
        <v>1692</v>
      </c>
      <c r="B92" s="382"/>
      <c r="C92" s="382"/>
      <c r="D92" s="382"/>
      <c r="E92" s="382"/>
      <c r="F92" s="382"/>
      <c r="G92" s="382"/>
      <c r="H92" s="383"/>
    </row>
    <row r="93" spans="1:8" ht="22.5" customHeight="1">
      <c r="A93" s="384" t="s">
        <v>28</v>
      </c>
      <c r="B93" s="385"/>
      <c r="C93" s="385"/>
      <c r="D93" s="385"/>
      <c r="E93" s="385"/>
      <c r="F93" s="385"/>
      <c r="G93" s="385"/>
      <c r="H93" s="385"/>
    </row>
    <row r="94" spans="1:8" ht="21.75" customHeight="1">
      <c r="A94" s="385"/>
      <c r="B94" s="385"/>
      <c r="C94" s="385"/>
      <c r="D94" s="385"/>
      <c r="E94" s="385"/>
      <c r="F94" s="385"/>
      <c r="G94" s="385"/>
      <c r="H94" s="385"/>
    </row>
    <row r="95" spans="1:8" ht="21.75" customHeight="1">
      <c r="A95" s="58"/>
      <c r="B95" s="59"/>
      <c r="C95" s="60"/>
      <c r="D95" s="61"/>
      <c r="E95" s="58"/>
      <c r="F95" s="58"/>
      <c r="G95" s="58"/>
      <c r="H95" s="58"/>
    </row>
    <row r="96" spans="1:8" ht="21.75" customHeight="1">
      <c r="A96" s="40" t="s">
        <v>180</v>
      </c>
      <c r="B96" s="41" t="s">
        <v>265</v>
      </c>
      <c r="C96" s="42" t="s">
        <v>1428</v>
      </c>
      <c r="D96" s="94" t="s">
        <v>262</v>
      </c>
      <c r="E96" s="40" t="s">
        <v>1415</v>
      </c>
      <c r="F96" s="40" t="s">
        <v>983</v>
      </c>
      <c r="G96" s="40" t="s">
        <v>984</v>
      </c>
      <c r="H96" s="40" t="s">
        <v>1416</v>
      </c>
    </row>
    <row r="97" spans="1:8" ht="21.75" customHeight="1">
      <c r="A97" s="95" t="s">
        <v>1421</v>
      </c>
      <c r="B97" s="96" t="s">
        <v>1422</v>
      </c>
      <c r="C97" s="97" t="s">
        <v>1423</v>
      </c>
      <c r="D97" s="98" t="s">
        <v>1413</v>
      </c>
      <c r="E97" s="99"/>
      <c r="F97" s="99"/>
      <c r="G97" s="99"/>
      <c r="H97" s="99"/>
    </row>
    <row r="98" spans="1:8" ht="21.75" customHeight="1">
      <c r="A98" s="37" t="s">
        <v>1424</v>
      </c>
      <c r="B98" s="37" t="s">
        <v>1425</v>
      </c>
      <c r="C98" s="14" t="s">
        <v>1426</v>
      </c>
      <c r="D98" s="38" t="s">
        <v>1427</v>
      </c>
      <c r="E98" s="105">
        <f>SUM(E99:E100)</f>
        <v>17000</v>
      </c>
      <c r="F98" s="105">
        <f>SUM(F99:F100)</f>
        <v>34729.8</v>
      </c>
      <c r="G98" s="105">
        <f>SUM(G99:G100)</f>
        <v>17000</v>
      </c>
      <c r="H98" s="105">
        <f>IF(E98=0,,F98/E98*100)</f>
        <v>204.29294117647058</v>
      </c>
    </row>
    <row r="99" spans="1:8" ht="21.75" customHeight="1">
      <c r="A99" s="68">
        <v>600</v>
      </c>
      <c r="B99" s="73" t="s">
        <v>1028</v>
      </c>
      <c r="C99" s="32" t="s">
        <v>1639</v>
      </c>
      <c r="D99" s="70" t="s">
        <v>1891</v>
      </c>
      <c r="E99" s="46">
        <v>17000</v>
      </c>
      <c r="F99" s="45">
        <v>34729.8</v>
      </c>
      <c r="G99" s="45">
        <v>17000</v>
      </c>
      <c r="H99" s="45">
        <f>IF(E99=0,,F99/E99*100)</f>
        <v>204.29294117647058</v>
      </c>
    </row>
    <row r="100" spans="1:8" ht="21.75" customHeight="1">
      <c r="A100" s="68"/>
      <c r="B100" s="73" t="s">
        <v>267</v>
      </c>
      <c r="C100" s="32" t="s">
        <v>1639</v>
      </c>
      <c r="D100" s="69"/>
      <c r="E100" s="46"/>
      <c r="F100" s="45"/>
      <c r="G100" s="45"/>
      <c r="H100" s="45">
        <f>IF(E100=0,,F100/E100*100)</f>
        <v>0</v>
      </c>
    </row>
    <row r="101" spans="1:8" ht="21.75" customHeight="1">
      <c r="A101" s="48"/>
      <c r="B101" s="103"/>
      <c r="C101" s="104" t="s">
        <v>1639</v>
      </c>
      <c r="D101" s="48" t="s">
        <v>1417</v>
      </c>
      <c r="E101" s="50">
        <f>SUM(E98)</f>
        <v>17000</v>
      </c>
      <c r="F101" s="50">
        <f>SUM(F98)</f>
        <v>34729.8</v>
      </c>
      <c r="G101" s="50">
        <f>SUM(G98)</f>
        <v>17000</v>
      </c>
      <c r="H101" s="50">
        <f>IF(E101=0,,F101/E101*100)</f>
        <v>204.29294117647058</v>
      </c>
    </row>
    <row r="102" spans="1:8" ht="21.75" customHeight="1">
      <c r="A102" s="58"/>
      <c r="B102" s="59"/>
      <c r="C102" s="60"/>
      <c r="D102" s="61"/>
      <c r="E102" s="58"/>
      <c r="F102" s="58"/>
      <c r="G102" s="58"/>
      <c r="H102" s="58"/>
    </row>
    <row r="103" spans="1:8" ht="21.75" customHeight="1">
      <c r="A103" s="382" t="s">
        <v>1692</v>
      </c>
      <c r="B103" s="382"/>
      <c r="C103" s="382"/>
      <c r="D103" s="382"/>
      <c r="E103" s="382"/>
      <c r="F103" s="382"/>
      <c r="G103" s="382"/>
      <c r="H103" s="383"/>
    </row>
    <row r="104" spans="1:8" ht="8.25">
      <c r="A104" s="384" t="s">
        <v>29</v>
      </c>
      <c r="B104" s="385"/>
      <c r="C104" s="385"/>
      <c r="D104" s="385"/>
      <c r="E104" s="385"/>
      <c r="F104" s="385"/>
      <c r="G104" s="385"/>
      <c r="H104" s="385"/>
    </row>
    <row r="105" spans="1:8" ht="21.75" customHeight="1">
      <c r="A105" s="385"/>
      <c r="B105" s="385"/>
      <c r="C105" s="385"/>
      <c r="D105" s="385"/>
      <c r="E105" s="385"/>
      <c r="F105" s="385"/>
      <c r="G105" s="385"/>
      <c r="H105" s="385"/>
    </row>
    <row r="106" spans="1:8" ht="21.75" customHeight="1">
      <c r="A106" s="58"/>
      <c r="B106" s="59"/>
      <c r="C106" s="60"/>
      <c r="D106" s="61"/>
      <c r="E106" s="58"/>
      <c r="F106" s="58"/>
      <c r="G106" s="58"/>
      <c r="H106" s="58"/>
    </row>
    <row r="107" spans="1:8" ht="21.75" customHeight="1">
      <c r="A107" s="18" t="s">
        <v>890</v>
      </c>
      <c r="B107" s="41" t="s">
        <v>1029</v>
      </c>
      <c r="C107" s="42" t="s">
        <v>1428</v>
      </c>
      <c r="D107" s="94" t="s">
        <v>266</v>
      </c>
      <c r="E107" s="40" t="s">
        <v>1415</v>
      </c>
      <c r="F107" s="40" t="s">
        <v>983</v>
      </c>
      <c r="G107" s="40" t="s">
        <v>984</v>
      </c>
      <c r="H107" s="40" t="s">
        <v>1416</v>
      </c>
    </row>
    <row r="108" spans="1:8" ht="21.75" customHeight="1">
      <c r="A108" s="95" t="s">
        <v>1421</v>
      </c>
      <c r="B108" s="96" t="s">
        <v>1422</v>
      </c>
      <c r="C108" s="97" t="s">
        <v>1423</v>
      </c>
      <c r="D108" s="98" t="s">
        <v>1413</v>
      </c>
      <c r="E108" s="99"/>
      <c r="F108" s="99"/>
      <c r="G108" s="99"/>
      <c r="H108" s="99"/>
    </row>
    <row r="109" spans="1:8" ht="21.75" customHeight="1">
      <c r="A109" s="37" t="s">
        <v>1084</v>
      </c>
      <c r="B109" s="37" t="s">
        <v>1085</v>
      </c>
      <c r="C109" s="14" t="s">
        <v>1426</v>
      </c>
      <c r="D109" s="15" t="s">
        <v>1704</v>
      </c>
      <c r="E109" s="39">
        <f>SUM(E110:E110)</f>
        <v>800</v>
      </c>
      <c r="F109" s="39">
        <f>SUM(F110:F110)</f>
        <v>736.25</v>
      </c>
      <c r="G109" s="39">
        <f>SUM(G110:G110)</f>
        <v>800</v>
      </c>
      <c r="H109" s="39">
        <f>IF(E109=0,,F109/E109*100)</f>
        <v>92.03125</v>
      </c>
    </row>
    <row r="110" spans="1:8" ht="21.75" customHeight="1">
      <c r="A110" s="32">
        <v>600</v>
      </c>
      <c r="B110" s="73" t="s">
        <v>1030</v>
      </c>
      <c r="C110" s="32" t="s">
        <v>1639</v>
      </c>
      <c r="D110" s="33" t="s">
        <v>268</v>
      </c>
      <c r="E110" s="277">
        <v>800</v>
      </c>
      <c r="F110" s="299">
        <v>736.25</v>
      </c>
      <c r="G110" s="45">
        <v>800</v>
      </c>
      <c r="H110" s="45">
        <f>IF(E110=0,,F110/E110*100)</f>
        <v>92.03125</v>
      </c>
    </row>
    <row r="111" spans="1:8" ht="21.75" customHeight="1">
      <c r="A111" s="48"/>
      <c r="B111" s="103"/>
      <c r="C111" s="104" t="s">
        <v>1639</v>
      </c>
      <c r="D111" s="48" t="s">
        <v>1417</v>
      </c>
      <c r="E111" s="50">
        <f>SUM(E109)</f>
        <v>800</v>
      </c>
      <c r="F111" s="50">
        <f>SUM(F109)</f>
        <v>736.25</v>
      </c>
      <c r="G111" s="50">
        <f>SUM(G109)</f>
        <v>800</v>
      </c>
      <c r="H111" s="50">
        <f>IF(E111=0,,F111/E111*100)</f>
        <v>92.03125</v>
      </c>
    </row>
    <row r="112" ht="21.75" customHeight="1"/>
    <row r="113" spans="1:8" ht="21.75" customHeight="1">
      <c r="A113" s="382" t="s">
        <v>1692</v>
      </c>
      <c r="B113" s="382"/>
      <c r="C113" s="382"/>
      <c r="D113" s="382"/>
      <c r="E113" s="382"/>
      <c r="F113" s="382"/>
      <c r="G113" s="382"/>
      <c r="H113" s="383"/>
    </row>
    <row r="114" spans="1:8" ht="16.5" customHeight="1">
      <c r="A114" s="384" t="s">
        <v>1718</v>
      </c>
      <c r="B114" s="385"/>
      <c r="C114" s="385"/>
      <c r="D114" s="385"/>
      <c r="E114" s="385"/>
      <c r="F114" s="385"/>
      <c r="G114" s="385"/>
      <c r="H114" s="385"/>
    </row>
    <row r="115" spans="1:8" ht="21.75" customHeight="1">
      <c r="A115" s="385"/>
      <c r="B115" s="385"/>
      <c r="C115" s="385"/>
      <c r="D115" s="385"/>
      <c r="E115" s="385"/>
      <c r="F115" s="385"/>
      <c r="G115" s="385"/>
      <c r="H115" s="385"/>
    </row>
    <row r="118" spans="1:8" ht="21.75" customHeight="1">
      <c r="A118" s="425" t="s">
        <v>228</v>
      </c>
      <c r="B118" s="425"/>
      <c r="C118" s="425"/>
      <c r="D118" s="425"/>
      <c r="E118" s="410">
        <v>2019</v>
      </c>
      <c r="F118" s="410"/>
      <c r="G118" s="410"/>
      <c r="H118" s="411"/>
    </row>
    <row r="119" spans="1:8" ht="21.75" customHeight="1">
      <c r="A119" s="86" t="s">
        <v>1421</v>
      </c>
      <c r="B119" s="37" t="s">
        <v>1422</v>
      </c>
      <c r="C119" s="14" t="s">
        <v>1423</v>
      </c>
      <c r="D119" s="15" t="s">
        <v>1413</v>
      </c>
      <c r="E119" s="86" t="s">
        <v>1284</v>
      </c>
      <c r="F119" s="86" t="s">
        <v>1285</v>
      </c>
      <c r="G119" s="86" t="s">
        <v>1420</v>
      </c>
      <c r="H119" s="86" t="s">
        <v>1417</v>
      </c>
    </row>
    <row r="120" spans="1:8" ht="21.75" customHeight="1">
      <c r="A120" s="106" t="s">
        <v>1288</v>
      </c>
      <c r="B120" s="401" t="s">
        <v>230</v>
      </c>
      <c r="C120" s="404" t="s">
        <v>1428</v>
      </c>
      <c r="D120" s="407" t="s">
        <v>231</v>
      </c>
      <c r="E120" s="107">
        <f>SUM(E24)</f>
        <v>17713</v>
      </c>
      <c r="F120" s="107"/>
      <c r="G120" s="107"/>
      <c r="H120" s="107">
        <f>SUM(E120:G120)</f>
        <v>17713</v>
      </c>
    </row>
    <row r="121" spans="1:8" ht="21.75" customHeight="1">
      <c r="A121" s="106" t="s">
        <v>1290</v>
      </c>
      <c r="B121" s="402"/>
      <c r="C121" s="405"/>
      <c r="D121" s="408"/>
      <c r="E121" s="110">
        <f>SUM(F24)</f>
        <v>17496.300000000003</v>
      </c>
      <c r="F121" s="110"/>
      <c r="G121" s="110"/>
      <c r="H121" s="107">
        <f>SUM(E121:G121)</f>
        <v>17496.300000000003</v>
      </c>
    </row>
    <row r="122" spans="1:8" ht="21.75" customHeight="1">
      <c r="A122" s="106" t="s">
        <v>1291</v>
      </c>
      <c r="B122" s="403"/>
      <c r="C122" s="406"/>
      <c r="D122" s="409"/>
      <c r="E122" s="110">
        <f>IF(E121=0,,E121/E120*100)</f>
        <v>98.77660475357084</v>
      </c>
      <c r="F122" s="110">
        <f>IF(F121=0,,F121/F120*100)</f>
        <v>0</v>
      </c>
      <c r="G122" s="110">
        <f>IF(G121=0,,G121/G120*100)</f>
        <v>0</v>
      </c>
      <c r="H122" s="110">
        <f>IF(H121=0,,H121/H120*100)</f>
        <v>98.77660475357084</v>
      </c>
    </row>
    <row r="123" spans="1:8" ht="21.75" customHeight="1">
      <c r="A123" s="106" t="s">
        <v>1288</v>
      </c>
      <c r="B123" s="401" t="s">
        <v>238</v>
      </c>
      <c r="C123" s="404" t="s">
        <v>1428</v>
      </c>
      <c r="D123" s="407" t="s">
        <v>1446</v>
      </c>
      <c r="E123" s="110">
        <f>SUM(E43)</f>
        <v>20819</v>
      </c>
      <c r="F123" s="110"/>
      <c r="G123" s="110"/>
      <c r="H123" s="110">
        <f>SUM(E123:G123)</f>
        <v>20819</v>
      </c>
    </row>
    <row r="124" spans="1:8" ht="21.75" customHeight="1">
      <c r="A124" s="106" t="s">
        <v>1290</v>
      </c>
      <c r="B124" s="402"/>
      <c r="C124" s="405"/>
      <c r="D124" s="408"/>
      <c r="E124" s="110">
        <f>SUM(F43)</f>
        <v>28740.16</v>
      </c>
      <c r="F124" s="110"/>
      <c r="G124" s="110"/>
      <c r="H124" s="110">
        <f>SUM(E124:G124)</f>
        <v>28740.16</v>
      </c>
    </row>
    <row r="125" spans="1:8" ht="21.75" customHeight="1">
      <c r="A125" s="106" t="s">
        <v>1291</v>
      </c>
      <c r="B125" s="403"/>
      <c r="C125" s="406"/>
      <c r="D125" s="409"/>
      <c r="E125" s="110">
        <f>IF(E123=0,,E124/E123*100)</f>
        <v>138.04774484845575</v>
      </c>
      <c r="F125" s="110">
        <f>IF(F124=0,,F124/F123*100)</f>
        <v>0</v>
      </c>
      <c r="G125" s="110">
        <f>IF(G124=0,,G124/G123*100)</f>
        <v>0</v>
      </c>
      <c r="H125" s="110">
        <f>IF(H123=0,,H124/H123*100)</f>
        <v>138.04774484845575</v>
      </c>
    </row>
    <row r="126" spans="1:8" ht="21.75" customHeight="1">
      <c r="A126" s="106" t="s">
        <v>1288</v>
      </c>
      <c r="B126" s="401" t="s">
        <v>252</v>
      </c>
      <c r="C126" s="404" t="s">
        <v>1428</v>
      </c>
      <c r="D126" s="407" t="s">
        <v>1750</v>
      </c>
      <c r="E126" s="110">
        <f>SUM(E62)</f>
        <v>33057</v>
      </c>
      <c r="F126" s="110"/>
      <c r="G126" s="110"/>
      <c r="H126" s="110">
        <f>SUM(E126:G126)</f>
        <v>33057</v>
      </c>
    </row>
    <row r="127" spans="1:8" ht="21.75" customHeight="1">
      <c r="A127" s="106" t="s">
        <v>1290</v>
      </c>
      <c r="B127" s="402"/>
      <c r="C127" s="405"/>
      <c r="D127" s="408"/>
      <c r="E127" s="110">
        <f>SUM(F62)</f>
        <v>31357.280000000002</v>
      </c>
      <c r="F127" s="110"/>
      <c r="G127" s="110"/>
      <c r="H127" s="110">
        <f>SUM(E127:G127)</f>
        <v>31357.280000000002</v>
      </c>
    </row>
    <row r="128" spans="1:8" ht="21.75" customHeight="1">
      <c r="A128" s="106" t="s">
        <v>1291</v>
      </c>
      <c r="B128" s="403"/>
      <c r="C128" s="406"/>
      <c r="D128" s="409"/>
      <c r="E128" s="110">
        <f>IF(E127=0,,E127/E126*100)</f>
        <v>94.85821459902594</v>
      </c>
      <c r="F128" s="110">
        <f>IF(F127=0,,F127/F126*100)</f>
        <v>0</v>
      </c>
      <c r="G128" s="110">
        <f>IF(G127=0,,G127/G126*100)</f>
        <v>0</v>
      </c>
      <c r="H128" s="110">
        <f>IF(H127=0,,H127/H126*100)</f>
        <v>94.85821459902594</v>
      </c>
    </row>
    <row r="129" spans="1:8" ht="21.75" customHeight="1">
      <c r="A129" s="106" t="s">
        <v>1288</v>
      </c>
      <c r="B129" s="401" t="s">
        <v>255</v>
      </c>
      <c r="C129" s="404" t="s">
        <v>1428</v>
      </c>
      <c r="D129" s="407" t="s">
        <v>1026</v>
      </c>
      <c r="E129" s="110">
        <f>SUM(E71:E72)</f>
        <v>4958</v>
      </c>
      <c r="F129" s="110"/>
      <c r="G129" s="110"/>
      <c r="H129" s="110">
        <f>SUM(E129:G129)</f>
        <v>4958</v>
      </c>
    </row>
    <row r="130" spans="1:8" ht="21.75" customHeight="1">
      <c r="A130" s="106" t="s">
        <v>1290</v>
      </c>
      <c r="B130" s="427"/>
      <c r="C130" s="405"/>
      <c r="D130" s="408"/>
      <c r="E130" s="110">
        <f>SUM(F71:F72)</f>
        <v>2682.68</v>
      </c>
      <c r="F130" s="110"/>
      <c r="G130" s="110"/>
      <c r="H130" s="110">
        <f>SUM(E130:G130)</f>
        <v>2682.68</v>
      </c>
    </row>
    <row r="131" spans="1:8" ht="21.75" customHeight="1">
      <c r="A131" s="106" t="s">
        <v>1291</v>
      </c>
      <c r="B131" s="428"/>
      <c r="C131" s="406"/>
      <c r="D131" s="409"/>
      <c r="E131" s="110">
        <f>IF(E129=0,,E130/E129*100)</f>
        <v>54.1081081081081</v>
      </c>
      <c r="F131" s="110">
        <f>IF(F129=0,,F130/F129*100)</f>
        <v>0</v>
      </c>
      <c r="G131" s="110">
        <f>IF(G129=0,,G130/G129*100)</f>
        <v>0</v>
      </c>
      <c r="H131" s="110">
        <f>IF(H129=0,,H130/H129*100)</f>
        <v>54.1081081081081</v>
      </c>
    </row>
    <row r="132" spans="1:8" ht="21.75" customHeight="1">
      <c r="A132" s="106" t="s">
        <v>1288</v>
      </c>
      <c r="B132" s="401" t="s">
        <v>261</v>
      </c>
      <c r="C132" s="404" t="s">
        <v>1428</v>
      </c>
      <c r="D132" s="407" t="s">
        <v>256</v>
      </c>
      <c r="E132" s="110">
        <f>SUM(E82:E87)</f>
        <v>28500</v>
      </c>
      <c r="F132" s="110">
        <f>SUM(E88)</f>
        <v>0</v>
      </c>
      <c r="G132" s="110">
        <f>SUM(E89)</f>
        <v>0</v>
      </c>
      <c r="H132" s="110">
        <f>SUM(E132:G132)</f>
        <v>28500</v>
      </c>
    </row>
    <row r="133" spans="1:8" ht="21.75" customHeight="1">
      <c r="A133" s="106" t="s">
        <v>1290</v>
      </c>
      <c r="B133" s="427"/>
      <c r="C133" s="405"/>
      <c r="D133" s="408"/>
      <c r="E133" s="110">
        <f>SUM(F82:F87)</f>
        <v>601.87</v>
      </c>
      <c r="F133" s="110">
        <f>SUM(F88)</f>
        <v>3540.12</v>
      </c>
      <c r="G133" s="110">
        <f>SUM(F89)</f>
        <v>0</v>
      </c>
      <c r="H133" s="110">
        <f>SUM(E133:G133)</f>
        <v>4141.99</v>
      </c>
    </row>
    <row r="134" spans="1:8" ht="21.75" customHeight="1">
      <c r="A134" s="106" t="s">
        <v>1291</v>
      </c>
      <c r="B134" s="428"/>
      <c r="C134" s="406"/>
      <c r="D134" s="409"/>
      <c r="E134" s="110">
        <f>IF(E133=0,,E133/E132*100)</f>
        <v>2.111824561403509</v>
      </c>
      <c r="F134" s="110">
        <f>IF(F132=0,,F133/F132*100)</f>
        <v>0</v>
      </c>
      <c r="G134" s="110">
        <f>IF(G133=0,,G133/G132*100)</f>
        <v>0</v>
      </c>
      <c r="H134" s="110">
        <f>IF(H133=0,,H133/H132*100)</f>
        <v>14.533298245614034</v>
      </c>
    </row>
    <row r="135" spans="1:8" ht="21.75" customHeight="1">
      <c r="A135" s="106" t="s">
        <v>1288</v>
      </c>
      <c r="B135" s="401" t="s">
        <v>265</v>
      </c>
      <c r="C135" s="404" t="s">
        <v>1428</v>
      </c>
      <c r="D135" s="407" t="s">
        <v>262</v>
      </c>
      <c r="E135" s="110">
        <f>SUM(E101)</f>
        <v>17000</v>
      </c>
      <c r="F135" s="110"/>
      <c r="G135" s="110"/>
      <c r="H135" s="110">
        <f>SUM(E135:G135)</f>
        <v>17000</v>
      </c>
    </row>
    <row r="136" spans="1:8" ht="21.75" customHeight="1">
      <c r="A136" s="106" t="s">
        <v>1290</v>
      </c>
      <c r="B136" s="402"/>
      <c r="C136" s="405"/>
      <c r="D136" s="408"/>
      <c r="E136" s="110">
        <f>SUM(F99:F100)</f>
        <v>34729.8</v>
      </c>
      <c r="F136" s="110"/>
      <c r="G136" s="110"/>
      <c r="H136" s="110">
        <f>SUM(E136:G136)</f>
        <v>34729.8</v>
      </c>
    </row>
    <row r="137" spans="1:8" ht="21.75" customHeight="1">
      <c r="A137" s="106" t="s">
        <v>1291</v>
      </c>
      <c r="B137" s="403"/>
      <c r="C137" s="406"/>
      <c r="D137" s="409"/>
      <c r="E137" s="110">
        <f>IF(E135=0,,E136/E135*100)</f>
        <v>204.29294117647058</v>
      </c>
      <c r="F137" s="110">
        <f>IF(F136=0,,F136/F135*100)</f>
        <v>0</v>
      </c>
      <c r="G137" s="110">
        <f>IF(G136=0,,G136/G135*100)</f>
        <v>0</v>
      </c>
      <c r="H137" s="110">
        <f>IF(H135=0,,H136/H135*100)</f>
        <v>204.29294117647058</v>
      </c>
    </row>
    <row r="138" spans="1:8" ht="21.75" customHeight="1">
      <c r="A138" s="106" t="s">
        <v>1288</v>
      </c>
      <c r="B138" s="401" t="s">
        <v>1029</v>
      </c>
      <c r="C138" s="404" t="s">
        <v>1428</v>
      </c>
      <c r="D138" s="407" t="s">
        <v>266</v>
      </c>
      <c r="E138" s="110">
        <f>SUM(E111)</f>
        <v>800</v>
      </c>
      <c r="F138" s="110"/>
      <c r="G138" s="110"/>
      <c r="H138" s="110">
        <f>SUM(E138:G138)</f>
        <v>800</v>
      </c>
    </row>
    <row r="139" spans="1:8" ht="21.75" customHeight="1">
      <c r="A139" s="106" t="s">
        <v>1290</v>
      </c>
      <c r="B139" s="402"/>
      <c r="C139" s="405"/>
      <c r="D139" s="408"/>
      <c r="E139" s="110">
        <f>SUM(F111)</f>
        <v>736.25</v>
      </c>
      <c r="F139" s="110"/>
      <c r="G139" s="110"/>
      <c r="H139" s="110">
        <f>SUM(E139:G139)</f>
        <v>736.25</v>
      </c>
    </row>
    <row r="140" spans="1:8" ht="21.75" customHeight="1">
      <c r="A140" s="106" t="s">
        <v>1291</v>
      </c>
      <c r="B140" s="403"/>
      <c r="C140" s="406"/>
      <c r="D140" s="409"/>
      <c r="E140" s="110">
        <f>IF(E139=0,,E139/E138*100)</f>
        <v>92.03125</v>
      </c>
      <c r="F140" s="110">
        <f>IF(F139=0,,F139/F138*100)</f>
        <v>0</v>
      </c>
      <c r="G140" s="110">
        <f>IF(G139=0,,G139/G138*100)</f>
        <v>0</v>
      </c>
      <c r="H140" s="110">
        <f>IF(H139=0,,H139/H138*100)</f>
        <v>92.03125</v>
      </c>
    </row>
    <row r="141" spans="1:8" ht="21.75" customHeight="1">
      <c r="A141" s="111" t="s">
        <v>1288</v>
      </c>
      <c r="B141" s="112"/>
      <c r="C141" s="111"/>
      <c r="D141" s="48" t="s">
        <v>985</v>
      </c>
      <c r="E141" s="113">
        <f aca="true" t="shared" si="4" ref="E141:G142">SUM(E138,E135,E132,E126,E129,E123,E120)</f>
        <v>122847</v>
      </c>
      <c r="F141" s="113">
        <f t="shared" si="4"/>
        <v>0</v>
      </c>
      <c r="G141" s="113">
        <f t="shared" si="4"/>
        <v>0</v>
      </c>
      <c r="H141" s="113">
        <f>SUM(E141:G141)</f>
        <v>122847</v>
      </c>
    </row>
    <row r="142" spans="1:8" ht="21.75" customHeight="1">
      <c r="A142" s="111" t="s">
        <v>1290</v>
      </c>
      <c r="B142" s="112"/>
      <c r="C142" s="111"/>
      <c r="D142" s="48" t="s">
        <v>986</v>
      </c>
      <c r="E142" s="113">
        <f t="shared" si="4"/>
        <v>116344.34000000001</v>
      </c>
      <c r="F142" s="113">
        <f t="shared" si="4"/>
        <v>3540.12</v>
      </c>
      <c r="G142" s="113">
        <f t="shared" si="4"/>
        <v>0</v>
      </c>
      <c r="H142" s="113">
        <f>SUM(E142:G142)</f>
        <v>119884.46</v>
      </c>
    </row>
    <row r="143" spans="1:8" ht="21.75" customHeight="1">
      <c r="A143" s="111" t="s">
        <v>1291</v>
      </c>
      <c r="B143" s="112"/>
      <c r="C143" s="111"/>
      <c r="D143" s="48" t="s">
        <v>1292</v>
      </c>
      <c r="E143" s="113">
        <f>IF(E142=0,,E142/E141*100)</f>
        <v>94.7067002043192</v>
      </c>
      <c r="F143" s="113" t="e">
        <f>IF(F142=0,,F142/F141*100)</f>
        <v>#DIV/0!</v>
      </c>
      <c r="G143" s="113">
        <f>IF(G142=0,,G142/G141*100)</f>
        <v>0</v>
      </c>
      <c r="H143" s="113">
        <f>IF(H142=0,,H142/H141*100)</f>
        <v>97.58843113791953</v>
      </c>
    </row>
    <row r="144" spans="1:7" ht="8.25">
      <c r="A144" s="115"/>
      <c r="B144" s="52"/>
      <c r="C144" s="51"/>
      <c r="D144" s="115"/>
      <c r="E144" s="115"/>
      <c r="F144" s="115"/>
      <c r="G144" s="116"/>
    </row>
    <row r="145" spans="1:7" ht="8.25">
      <c r="A145" s="115" t="s">
        <v>1288</v>
      </c>
      <c r="B145" s="52" t="s">
        <v>985</v>
      </c>
      <c r="C145" s="51"/>
      <c r="D145" s="115"/>
      <c r="E145" s="115"/>
      <c r="F145" s="115"/>
      <c r="G145" s="116"/>
    </row>
    <row r="146" spans="1:7" ht="8.25">
      <c r="A146" s="115" t="s">
        <v>1290</v>
      </c>
      <c r="B146" s="52" t="s">
        <v>986</v>
      </c>
      <c r="C146" s="51"/>
      <c r="D146" s="115"/>
      <c r="E146" s="115"/>
      <c r="F146" s="115"/>
      <c r="G146" s="116"/>
    </row>
    <row r="147" spans="1:7" ht="8.25">
      <c r="A147" s="115" t="s">
        <v>1291</v>
      </c>
      <c r="B147" s="52" t="s">
        <v>1292</v>
      </c>
      <c r="C147" s="51"/>
      <c r="D147" s="115"/>
      <c r="E147" s="115"/>
      <c r="F147" s="115"/>
      <c r="G147" s="116"/>
    </row>
    <row r="148" spans="1:7" ht="8.25">
      <c r="A148" s="115"/>
      <c r="B148" s="52"/>
      <c r="C148" s="51"/>
      <c r="D148" s="115"/>
      <c r="E148" s="115"/>
      <c r="F148" s="115"/>
      <c r="G148" s="116"/>
    </row>
    <row r="149" spans="1:7" ht="8.25">
      <c r="A149" s="382" t="s">
        <v>1414</v>
      </c>
      <c r="B149" s="382"/>
      <c r="C149" s="382"/>
      <c r="D149" s="382"/>
      <c r="E149" s="382"/>
      <c r="F149" s="382"/>
      <c r="G149" s="382"/>
    </row>
    <row r="150" spans="1:8" ht="8.25" customHeight="1">
      <c r="A150" s="384" t="s">
        <v>30</v>
      </c>
      <c r="B150" s="385"/>
      <c r="C150" s="385"/>
      <c r="D150" s="385"/>
      <c r="E150" s="385"/>
      <c r="F150" s="385"/>
      <c r="G150" s="385"/>
      <c r="H150" s="424"/>
    </row>
    <row r="151" spans="1:8" ht="8.25" customHeight="1">
      <c r="A151" s="385"/>
      <c r="B151" s="385"/>
      <c r="C151" s="385"/>
      <c r="D151" s="385"/>
      <c r="E151" s="385"/>
      <c r="F151" s="385"/>
      <c r="G151" s="385"/>
      <c r="H151" s="424"/>
    </row>
    <row r="152" spans="1:8" ht="19.5" customHeight="1">
      <c r="A152" s="385"/>
      <c r="B152" s="385"/>
      <c r="C152" s="385"/>
      <c r="D152" s="385"/>
      <c r="E152" s="385"/>
      <c r="F152" s="385"/>
      <c r="G152" s="385"/>
      <c r="H152" s="424"/>
    </row>
    <row r="153" spans="1:8" ht="8.25" customHeight="1">
      <c r="A153" s="385"/>
      <c r="B153" s="385"/>
      <c r="C153" s="385"/>
      <c r="D153" s="385"/>
      <c r="E153" s="385"/>
      <c r="F153" s="385"/>
      <c r="G153" s="385"/>
      <c r="H153" s="424"/>
    </row>
    <row r="156" spans="1:5" ht="8.25">
      <c r="A156" s="396" t="s">
        <v>1428</v>
      </c>
      <c r="B156" s="396"/>
      <c r="C156" s="396" t="s">
        <v>231</v>
      </c>
      <c r="D156" s="396"/>
      <c r="E156" s="396"/>
    </row>
    <row r="157" spans="1:5" ht="8.25">
      <c r="A157" s="117" t="s">
        <v>1293</v>
      </c>
      <c r="B157" s="117"/>
      <c r="C157" s="396" t="s">
        <v>269</v>
      </c>
      <c r="D157" s="396"/>
      <c r="E157" s="396"/>
    </row>
    <row r="158" spans="1:5" ht="8.25">
      <c r="A158" s="396" t="s">
        <v>1294</v>
      </c>
      <c r="B158" s="396"/>
      <c r="C158" s="396" t="s">
        <v>1236</v>
      </c>
      <c r="D158" s="396"/>
      <c r="E158" s="396"/>
    </row>
    <row r="159" spans="1:5" ht="8.25">
      <c r="A159" s="117" t="s">
        <v>1295</v>
      </c>
      <c r="B159" s="118" t="s">
        <v>1296</v>
      </c>
      <c r="C159" s="396" t="s">
        <v>270</v>
      </c>
      <c r="D159" s="396"/>
      <c r="E159" s="396"/>
    </row>
    <row r="160" spans="1:8" ht="8.25">
      <c r="A160" s="397" t="s">
        <v>1297</v>
      </c>
      <c r="B160" s="397"/>
      <c r="C160" s="397"/>
      <c r="D160" s="398" t="s">
        <v>987</v>
      </c>
      <c r="E160" s="398"/>
      <c r="F160" s="398"/>
      <c r="G160" s="398"/>
      <c r="H160" s="398"/>
    </row>
    <row r="161" spans="1:8" ht="8.25">
      <c r="A161" s="396" t="s">
        <v>1298</v>
      </c>
      <c r="B161" s="396"/>
      <c r="C161" s="396"/>
      <c r="D161" s="394">
        <v>290</v>
      </c>
      <c r="E161" s="399"/>
      <c r="F161" s="399"/>
      <c r="G161" s="399"/>
      <c r="H161" s="399"/>
    </row>
    <row r="162" spans="1:8" ht="8.25">
      <c r="A162" s="396" t="s">
        <v>1299</v>
      </c>
      <c r="B162" s="396"/>
      <c r="C162" s="396"/>
      <c r="D162" s="394">
        <v>285</v>
      </c>
      <c r="E162" s="399"/>
      <c r="F162" s="399"/>
      <c r="G162" s="399"/>
      <c r="H162" s="399"/>
    </row>
    <row r="163" spans="1:8" ht="8.25">
      <c r="A163" s="396" t="s">
        <v>1416</v>
      </c>
      <c r="B163" s="396"/>
      <c r="C163" s="396"/>
      <c r="D163" s="395">
        <f>IF(D161=0,,D162/D161*100)</f>
        <v>98.27586206896551</v>
      </c>
      <c r="E163" s="426"/>
      <c r="F163" s="426"/>
      <c r="G163" s="426"/>
      <c r="H163" s="426"/>
    </row>
    <row r="164" spans="1:5" ht="8.25">
      <c r="A164" s="121"/>
      <c r="B164" s="121"/>
      <c r="C164" s="121"/>
      <c r="D164" s="121"/>
      <c r="E164" s="121"/>
    </row>
    <row r="165" spans="1:5" ht="8.25">
      <c r="A165" s="117" t="s">
        <v>1295</v>
      </c>
      <c r="B165" s="118" t="s">
        <v>1296</v>
      </c>
      <c r="C165" s="396" t="s">
        <v>271</v>
      </c>
      <c r="D165" s="396"/>
      <c r="E165" s="396"/>
    </row>
    <row r="166" spans="1:8" ht="8.25">
      <c r="A166" s="396" t="s">
        <v>1298</v>
      </c>
      <c r="B166" s="396"/>
      <c r="C166" s="396"/>
      <c r="D166" s="394">
        <v>100</v>
      </c>
      <c r="E166" s="399"/>
      <c r="F166" s="399"/>
      <c r="G166" s="399"/>
      <c r="H166" s="399"/>
    </row>
    <row r="167" spans="1:8" ht="8.25">
      <c r="A167" s="396" t="s">
        <v>1299</v>
      </c>
      <c r="B167" s="396"/>
      <c r="C167" s="396"/>
      <c r="D167" s="394">
        <v>99</v>
      </c>
      <c r="E167" s="399"/>
      <c r="F167" s="399"/>
      <c r="G167" s="399"/>
      <c r="H167" s="399"/>
    </row>
    <row r="168" spans="1:8" ht="8.25">
      <c r="A168" s="396" t="s">
        <v>1416</v>
      </c>
      <c r="B168" s="396"/>
      <c r="C168" s="396"/>
      <c r="D168" s="395">
        <f>IF(D166=0,,D167/D166*100)</f>
        <v>99</v>
      </c>
      <c r="E168" s="426"/>
      <c r="F168" s="426"/>
      <c r="G168" s="426"/>
      <c r="H168" s="426"/>
    </row>
    <row r="169" spans="1:5" ht="8.25">
      <c r="A169" s="121"/>
      <c r="B169" s="121"/>
      <c r="C169" s="121"/>
      <c r="D169" s="121"/>
      <c r="E169" s="121"/>
    </row>
    <row r="170" spans="1:5" ht="8.25">
      <c r="A170" s="117" t="s">
        <v>1295</v>
      </c>
      <c r="B170" s="118" t="s">
        <v>1296</v>
      </c>
      <c r="C170" s="396" t="s">
        <v>272</v>
      </c>
      <c r="D170" s="396"/>
      <c r="E170" s="396"/>
    </row>
    <row r="171" spans="1:8" ht="8.25">
      <c r="A171" s="396" t="s">
        <v>1298</v>
      </c>
      <c r="B171" s="396"/>
      <c r="C171" s="396"/>
      <c r="D171" s="394">
        <v>1835</v>
      </c>
      <c r="E171" s="399"/>
      <c r="F171" s="399"/>
      <c r="G171" s="399"/>
      <c r="H171" s="399"/>
    </row>
    <row r="172" spans="1:8" ht="8.25">
      <c r="A172" s="396" t="s">
        <v>1299</v>
      </c>
      <c r="B172" s="396"/>
      <c r="C172" s="396"/>
      <c r="D172" s="394">
        <v>2300</v>
      </c>
      <c r="E172" s="399"/>
      <c r="F172" s="399"/>
      <c r="G172" s="399"/>
      <c r="H172" s="399"/>
    </row>
    <row r="173" spans="1:8" ht="8.25">
      <c r="A173" s="396" t="s">
        <v>1416</v>
      </c>
      <c r="B173" s="396"/>
      <c r="C173" s="396"/>
      <c r="D173" s="395">
        <f>IF(D171=0,,D172/D171*100)</f>
        <v>125.34059945504087</v>
      </c>
      <c r="E173" s="426"/>
      <c r="F173" s="426"/>
      <c r="G173" s="426"/>
      <c r="H173" s="426"/>
    </row>
    <row r="174" spans="1:8" ht="8.25">
      <c r="A174" s="396"/>
      <c r="B174" s="396"/>
      <c r="C174" s="396"/>
      <c r="D174" s="394"/>
      <c r="E174" s="399"/>
      <c r="F174" s="399"/>
      <c r="G174" s="399"/>
      <c r="H174" s="399"/>
    </row>
    <row r="176" spans="1:7" ht="8.25">
      <c r="A176" s="382" t="s">
        <v>1414</v>
      </c>
      <c r="B176" s="382"/>
      <c r="C176" s="382"/>
      <c r="D176" s="382"/>
      <c r="E176" s="382"/>
      <c r="F176" s="382"/>
      <c r="G176" s="382"/>
    </row>
    <row r="177" spans="1:8" ht="8.25" customHeight="1">
      <c r="A177" s="384" t="s">
        <v>83</v>
      </c>
      <c r="B177" s="385"/>
      <c r="C177" s="385"/>
      <c r="D177" s="385"/>
      <c r="E177" s="385"/>
      <c r="F177" s="385"/>
      <c r="G177" s="385"/>
      <c r="H177" s="424"/>
    </row>
    <row r="178" spans="1:8" ht="19.5" customHeight="1">
      <c r="A178" s="385"/>
      <c r="B178" s="385"/>
      <c r="C178" s="385"/>
      <c r="D178" s="385"/>
      <c r="E178" s="385"/>
      <c r="F178" s="385"/>
      <c r="G178" s="385"/>
      <c r="H178" s="424"/>
    </row>
    <row r="179" spans="1:8" ht="8.25" customHeight="1">
      <c r="A179" s="385"/>
      <c r="B179" s="385"/>
      <c r="C179" s="385"/>
      <c r="D179" s="385"/>
      <c r="E179" s="385"/>
      <c r="F179" s="385"/>
      <c r="G179" s="385"/>
      <c r="H179" s="424"/>
    </row>
    <row r="180" spans="1:8" ht="8.25" customHeight="1">
      <c r="A180" s="385"/>
      <c r="B180" s="385"/>
      <c r="C180" s="385"/>
      <c r="D180" s="385"/>
      <c r="E180" s="385"/>
      <c r="F180" s="385"/>
      <c r="G180" s="385"/>
      <c r="H180" s="424"/>
    </row>
    <row r="182" spans="1:5" ht="8.25">
      <c r="A182" s="396" t="s">
        <v>1428</v>
      </c>
      <c r="B182" s="396"/>
      <c r="C182" s="396" t="s">
        <v>1446</v>
      </c>
      <c r="D182" s="396"/>
      <c r="E182" s="396"/>
    </row>
    <row r="183" spans="1:5" ht="8.25">
      <c r="A183" s="117" t="s">
        <v>1293</v>
      </c>
      <c r="B183" s="117"/>
      <c r="C183" s="396" t="s">
        <v>1749</v>
      </c>
      <c r="D183" s="396"/>
      <c r="E183" s="396"/>
    </row>
    <row r="184" spans="1:5" ht="8.25">
      <c r="A184" s="396" t="s">
        <v>1294</v>
      </c>
      <c r="B184" s="396"/>
      <c r="C184" s="396" t="s">
        <v>1236</v>
      </c>
      <c r="D184" s="396"/>
      <c r="E184" s="396"/>
    </row>
    <row r="185" spans="1:5" ht="8.25">
      <c r="A185" s="117" t="s">
        <v>1295</v>
      </c>
      <c r="B185" s="118" t="s">
        <v>1296</v>
      </c>
      <c r="C185" s="396" t="s">
        <v>273</v>
      </c>
      <c r="D185" s="396"/>
      <c r="E185" s="396"/>
    </row>
    <row r="186" spans="1:8" ht="8.25">
      <c r="A186" s="397" t="s">
        <v>1297</v>
      </c>
      <c r="B186" s="397"/>
      <c r="C186" s="397"/>
      <c r="D186" s="398" t="s">
        <v>987</v>
      </c>
      <c r="E186" s="398"/>
      <c r="F186" s="398"/>
      <c r="G186" s="398"/>
      <c r="H186" s="398"/>
    </row>
    <row r="187" spans="1:8" ht="8.25">
      <c r="A187" s="396" t="s">
        <v>1298</v>
      </c>
      <c r="B187" s="396"/>
      <c r="C187" s="396"/>
      <c r="D187" s="394">
        <v>3</v>
      </c>
      <c r="E187" s="399"/>
      <c r="F187" s="399"/>
      <c r="G187" s="399"/>
      <c r="H187" s="399"/>
    </row>
    <row r="188" spans="1:8" ht="8.25">
      <c r="A188" s="396" t="s">
        <v>1299</v>
      </c>
      <c r="B188" s="396"/>
      <c r="C188" s="396"/>
      <c r="D188" s="394">
        <v>3</v>
      </c>
      <c r="E188" s="399"/>
      <c r="F188" s="399"/>
      <c r="G188" s="399"/>
      <c r="H188" s="399"/>
    </row>
    <row r="189" spans="1:8" ht="8.25">
      <c r="A189" s="396" t="s">
        <v>1416</v>
      </c>
      <c r="B189" s="396"/>
      <c r="C189" s="396"/>
      <c r="D189" s="395">
        <f>IF(D187=0,,D188/D187*100)</f>
        <v>100</v>
      </c>
      <c r="E189" s="426"/>
      <c r="F189" s="426"/>
      <c r="G189" s="426"/>
      <c r="H189" s="426"/>
    </row>
    <row r="190" spans="1:5" ht="8.25">
      <c r="A190" s="396"/>
      <c r="B190" s="396"/>
      <c r="C190" s="396"/>
      <c r="D190" s="121"/>
      <c r="E190" s="121"/>
    </row>
    <row r="192" spans="1:7" ht="8.25">
      <c r="A192" s="382" t="s">
        <v>1414</v>
      </c>
      <c r="B192" s="382"/>
      <c r="C192" s="382"/>
      <c r="D192" s="382"/>
      <c r="E192" s="382"/>
      <c r="F192" s="382"/>
      <c r="G192" s="382"/>
    </row>
    <row r="193" spans="1:8" ht="8.25">
      <c r="A193" s="384" t="s">
        <v>1712</v>
      </c>
      <c r="B193" s="385"/>
      <c r="C193" s="385"/>
      <c r="D193" s="385"/>
      <c r="E193" s="385"/>
      <c r="F193" s="385"/>
      <c r="G193" s="385"/>
      <c r="H193" s="424"/>
    </row>
    <row r="194" spans="1:8" ht="8.25">
      <c r="A194" s="385"/>
      <c r="B194" s="385"/>
      <c r="C194" s="385"/>
      <c r="D194" s="385"/>
      <c r="E194" s="385"/>
      <c r="F194" s="385"/>
      <c r="G194" s="385"/>
      <c r="H194" s="424"/>
    </row>
    <row r="195" spans="1:8" ht="8.25">
      <c r="A195" s="385"/>
      <c r="B195" s="385"/>
      <c r="C195" s="385"/>
      <c r="D195" s="385"/>
      <c r="E195" s="385"/>
      <c r="F195" s="385"/>
      <c r="G195" s="385"/>
      <c r="H195" s="424"/>
    </row>
    <row r="196" spans="1:8" ht="8.25">
      <c r="A196" s="385"/>
      <c r="B196" s="385"/>
      <c r="C196" s="385"/>
      <c r="D196" s="385"/>
      <c r="E196" s="385"/>
      <c r="F196" s="385"/>
      <c r="G196" s="385"/>
      <c r="H196" s="424"/>
    </row>
    <row r="198" spans="1:5" ht="8.25">
      <c r="A198" s="396" t="s">
        <v>1428</v>
      </c>
      <c r="B198" s="396"/>
      <c r="C198" s="396" t="s">
        <v>1750</v>
      </c>
      <c r="D198" s="396"/>
      <c r="E198" s="396"/>
    </row>
    <row r="199" spans="1:5" ht="8.25">
      <c r="A199" s="117" t="s">
        <v>1293</v>
      </c>
      <c r="B199" s="117"/>
      <c r="C199" s="396" t="s">
        <v>274</v>
      </c>
      <c r="D199" s="396"/>
      <c r="E199" s="396"/>
    </row>
    <row r="200" spans="1:5" ht="8.25">
      <c r="A200" s="396" t="s">
        <v>1294</v>
      </c>
      <c r="B200" s="396"/>
      <c r="C200" s="396" t="s">
        <v>1236</v>
      </c>
      <c r="D200" s="396"/>
      <c r="E200" s="396"/>
    </row>
    <row r="201" spans="1:5" ht="8.25">
      <c r="A201" s="117" t="s">
        <v>1295</v>
      </c>
      <c r="B201" s="118" t="s">
        <v>1296</v>
      </c>
      <c r="C201" s="396" t="s">
        <v>275</v>
      </c>
      <c r="D201" s="396"/>
      <c r="E201" s="396"/>
    </row>
    <row r="202" spans="1:8" ht="8.25">
      <c r="A202" s="397" t="s">
        <v>1297</v>
      </c>
      <c r="B202" s="397"/>
      <c r="C202" s="397"/>
      <c r="D202" s="398" t="s">
        <v>987</v>
      </c>
      <c r="E202" s="398"/>
      <c r="F202" s="398"/>
      <c r="G202" s="398"/>
      <c r="H202" s="398"/>
    </row>
    <row r="203" spans="1:8" ht="8.25">
      <c r="A203" s="396" t="s">
        <v>1298</v>
      </c>
      <c r="B203" s="396"/>
      <c r="C203" s="396"/>
      <c r="D203" s="394">
        <v>89</v>
      </c>
      <c r="E203" s="399"/>
      <c r="F203" s="399"/>
      <c r="G203" s="399"/>
      <c r="H203" s="399"/>
    </row>
    <row r="204" spans="1:8" ht="8.25">
      <c r="A204" s="396" t="s">
        <v>1299</v>
      </c>
      <c r="B204" s="396"/>
      <c r="C204" s="396"/>
      <c r="D204" s="394">
        <v>82</v>
      </c>
      <c r="E204" s="399"/>
      <c r="F204" s="399"/>
      <c r="G204" s="399"/>
      <c r="H204" s="399"/>
    </row>
    <row r="205" spans="1:8" ht="8.25">
      <c r="A205" s="396" t="s">
        <v>1416</v>
      </c>
      <c r="B205" s="396"/>
      <c r="C205" s="396"/>
      <c r="D205" s="395">
        <f>IF(D203=0,,D204/D203*100)</f>
        <v>92.13483146067416</v>
      </c>
      <c r="E205" s="426"/>
      <c r="F205" s="426"/>
      <c r="G205" s="426"/>
      <c r="H205" s="426"/>
    </row>
    <row r="206" spans="1:5" ht="8.25">
      <c r="A206" s="396"/>
      <c r="B206" s="396"/>
      <c r="C206" s="396"/>
      <c r="D206" s="121"/>
      <c r="E206" s="121"/>
    </row>
    <row r="207" spans="1:5" ht="8.25">
      <c r="A207" s="117" t="s">
        <v>1295</v>
      </c>
      <c r="B207" s="118" t="s">
        <v>1296</v>
      </c>
      <c r="C207" s="396" t="s">
        <v>276</v>
      </c>
      <c r="D207" s="396"/>
      <c r="E207" s="396"/>
    </row>
    <row r="208" spans="1:8" ht="8.25">
      <c r="A208" s="396" t="s">
        <v>1298</v>
      </c>
      <c r="B208" s="396"/>
      <c r="C208" s="396"/>
      <c r="D208" s="394">
        <v>100</v>
      </c>
      <c r="E208" s="399"/>
      <c r="F208" s="399"/>
      <c r="G208" s="399"/>
      <c r="H208" s="399"/>
    </row>
    <row r="209" spans="1:8" ht="8.25">
      <c r="A209" s="396" t="s">
        <v>1299</v>
      </c>
      <c r="B209" s="396"/>
      <c r="C209" s="396"/>
      <c r="D209" s="394">
        <v>99</v>
      </c>
      <c r="E209" s="399"/>
      <c r="F209" s="399"/>
      <c r="G209" s="399"/>
      <c r="H209" s="399"/>
    </row>
    <row r="210" spans="1:8" ht="8.25">
      <c r="A210" s="396" t="s">
        <v>1416</v>
      </c>
      <c r="B210" s="396"/>
      <c r="C210" s="396"/>
      <c r="D210" s="395">
        <f>IF(D208=0,,D209/D208*100)</f>
        <v>99</v>
      </c>
      <c r="E210" s="426"/>
      <c r="F210" s="426"/>
      <c r="G210" s="426"/>
      <c r="H210" s="426"/>
    </row>
    <row r="211" spans="1:5" ht="8.25">
      <c r="A211" s="396"/>
      <c r="B211" s="396"/>
      <c r="C211" s="396"/>
      <c r="D211" s="121"/>
      <c r="E211" s="121"/>
    </row>
    <row r="212" spans="1:5" ht="8.25">
      <c r="A212" s="117" t="s">
        <v>1295</v>
      </c>
      <c r="B212" s="118" t="s">
        <v>1296</v>
      </c>
      <c r="C212" s="396" t="s">
        <v>277</v>
      </c>
      <c r="D212" s="396"/>
      <c r="E212" s="396"/>
    </row>
    <row r="213" spans="1:8" ht="8.25">
      <c r="A213" s="396" t="s">
        <v>1298</v>
      </c>
      <c r="B213" s="396"/>
      <c r="C213" s="396"/>
      <c r="D213" s="394">
        <v>100</v>
      </c>
      <c r="E213" s="399"/>
      <c r="F213" s="399"/>
      <c r="G213" s="399"/>
      <c r="H213" s="399"/>
    </row>
    <row r="214" spans="1:8" ht="8.25">
      <c r="A214" s="396" t="s">
        <v>1299</v>
      </c>
      <c r="B214" s="396"/>
      <c r="C214" s="396"/>
      <c r="D214" s="394">
        <v>99</v>
      </c>
      <c r="E214" s="399"/>
      <c r="F214" s="399"/>
      <c r="G214" s="399"/>
      <c r="H214" s="399"/>
    </row>
    <row r="215" spans="1:8" ht="8.25">
      <c r="A215" s="396" t="s">
        <v>1416</v>
      </c>
      <c r="B215" s="396"/>
      <c r="C215" s="396"/>
      <c r="D215" s="395">
        <f>IF(D213=0,,D214/D213*100)</f>
        <v>99</v>
      </c>
      <c r="E215" s="426"/>
      <c r="F215" s="426"/>
      <c r="G215" s="426"/>
      <c r="H215" s="426"/>
    </row>
    <row r="216" spans="1:5" ht="8.25">
      <c r="A216" s="396"/>
      <c r="B216" s="396"/>
      <c r="C216" s="396"/>
      <c r="D216" s="121"/>
      <c r="E216" s="121"/>
    </row>
    <row r="218" spans="1:7" ht="8.25">
      <c r="A218" s="382" t="s">
        <v>1414</v>
      </c>
      <c r="B218" s="382"/>
      <c r="C218" s="382"/>
      <c r="D218" s="382"/>
      <c r="E218" s="382"/>
      <c r="F218" s="382"/>
      <c r="G218" s="382"/>
    </row>
    <row r="219" spans="1:8" ht="8.25">
      <c r="A219" s="384" t="s">
        <v>84</v>
      </c>
      <c r="B219" s="385"/>
      <c r="C219" s="385"/>
      <c r="D219" s="385"/>
      <c r="E219" s="385"/>
      <c r="F219" s="385"/>
      <c r="G219" s="385"/>
      <c r="H219" s="424"/>
    </row>
    <row r="220" spans="1:8" ht="21" customHeight="1">
      <c r="A220" s="385"/>
      <c r="B220" s="385"/>
      <c r="C220" s="385"/>
      <c r="D220" s="385"/>
      <c r="E220" s="385"/>
      <c r="F220" s="385"/>
      <c r="G220" s="385"/>
      <c r="H220" s="424"/>
    </row>
    <row r="221" spans="1:8" ht="8.25">
      <c r="A221" s="385"/>
      <c r="B221" s="385"/>
      <c r="C221" s="385"/>
      <c r="D221" s="385"/>
      <c r="E221" s="385"/>
      <c r="F221" s="385"/>
      <c r="G221" s="385"/>
      <c r="H221" s="424"/>
    </row>
    <row r="223" spans="1:5" ht="8.25">
      <c r="A223" s="396" t="s">
        <v>1428</v>
      </c>
      <c r="B223" s="396"/>
      <c r="C223" s="396" t="s">
        <v>1026</v>
      </c>
      <c r="D223" s="396"/>
      <c r="E223" s="396"/>
    </row>
    <row r="224" spans="1:5" ht="8.25">
      <c r="A224" s="117" t="s">
        <v>1293</v>
      </c>
      <c r="B224" s="117"/>
      <c r="C224" s="396" t="s">
        <v>1434</v>
      </c>
      <c r="D224" s="396"/>
      <c r="E224" s="396"/>
    </row>
    <row r="225" spans="1:5" ht="8.25">
      <c r="A225" s="396" t="s">
        <v>1294</v>
      </c>
      <c r="B225" s="396"/>
      <c r="C225" s="396" t="s">
        <v>1236</v>
      </c>
      <c r="D225" s="396"/>
      <c r="E225" s="396"/>
    </row>
    <row r="226" spans="1:5" ht="8.25">
      <c r="A226" s="117" t="s">
        <v>1295</v>
      </c>
      <c r="B226" s="118" t="s">
        <v>1296</v>
      </c>
      <c r="C226" s="396" t="s">
        <v>1374</v>
      </c>
      <c r="D226" s="396"/>
      <c r="E226" s="396"/>
    </row>
    <row r="227" spans="1:8" ht="8.25">
      <c r="A227" s="397" t="s">
        <v>1297</v>
      </c>
      <c r="B227" s="397"/>
      <c r="C227" s="397"/>
      <c r="D227" s="398" t="s">
        <v>987</v>
      </c>
      <c r="E227" s="398"/>
      <c r="F227" s="398"/>
      <c r="G227" s="398"/>
      <c r="H227" s="398"/>
    </row>
    <row r="228" spans="1:8" ht="8.25">
      <c r="A228" s="396" t="s">
        <v>1298</v>
      </c>
      <c r="B228" s="396"/>
      <c r="C228" s="396"/>
      <c r="D228" s="394">
        <v>398</v>
      </c>
      <c r="E228" s="399"/>
      <c r="F228" s="399"/>
      <c r="G228" s="399"/>
      <c r="H228" s="399"/>
    </row>
    <row r="229" spans="1:8" ht="8.25">
      <c r="A229" s="396" t="s">
        <v>1299</v>
      </c>
      <c r="B229" s="396"/>
      <c r="C229" s="396"/>
      <c r="D229" s="394">
        <v>425</v>
      </c>
      <c r="E229" s="399"/>
      <c r="F229" s="399"/>
      <c r="G229" s="399"/>
      <c r="H229" s="399"/>
    </row>
    <row r="230" spans="1:8" ht="8.25">
      <c r="A230" s="396" t="s">
        <v>1416</v>
      </c>
      <c r="B230" s="396"/>
      <c r="C230" s="396"/>
      <c r="D230" s="395">
        <f>IF(D228=0,,D229/D228*100)</f>
        <v>106.78391959798994</v>
      </c>
      <c r="E230" s="426"/>
      <c r="F230" s="426"/>
      <c r="G230" s="426"/>
      <c r="H230" s="426"/>
    </row>
    <row r="232" spans="1:7" ht="8.25">
      <c r="A232" s="382" t="s">
        <v>1414</v>
      </c>
      <c r="B232" s="382"/>
      <c r="C232" s="382"/>
      <c r="D232" s="382"/>
      <c r="E232" s="382"/>
      <c r="F232" s="382"/>
      <c r="G232" s="382"/>
    </row>
    <row r="233" spans="1:8" ht="8.25">
      <c r="A233" s="384" t="s">
        <v>631</v>
      </c>
      <c r="B233" s="385"/>
      <c r="C233" s="385"/>
      <c r="D233" s="385"/>
      <c r="E233" s="385"/>
      <c r="F233" s="385"/>
      <c r="G233" s="385"/>
      <c r="H233" s="424"/>
    </row>
    <row r="234" spans="1:8" ht="8.25">
      <c r="A234" s="385"/>
      <c r="B234" s="385"/>
      <c r="C234" s="385"/>
      <c r="D234" s="385"/>
      <c r="E234" s="385"/>
      <c r="F234" s="385"/>
      <c r="G234" s="385"/>
      <c r="H234" s="424"/>
    </row>
    <row r="235" spans="1:8" ht="8.25">
      <c r="A235" s="385"/>
      <c r="B235" s="385"/>
      <c r="C235" s="385"/>
      <c r="D235" s="385"/>
      <c r="E235" s="385"/>
      <c r="F235" s="385"/>
      <c r="G235" s="385"/>
      <c r="H235" s="424"/>
    </row>
    <row r="237" spans="1:5" ht="8.25">
      <c r="A237" s="396" t="s">
        <v>1428</v>
      </c>
      <c r="B237" s="396"/>
      <c r="C237" s="396" t="s">
        <v>278</v>
      </c>
      <c r="D237" s="396"/>
      <c r="E237" s="396"/>
    </row>
    <row r="238" spans="1:5" ht="8.25">
      <c r="A238" s="117" t="s">
        <v>1293</v>
      </c>
      <c r="B238" s="117"/>
      <c r="C238" s="396" t="s">
        <v>279</v>
      </c>
      <c r="D238" s="396"/>
      <c r="E238" s="396"/>
    </row>
    <row r="239" spans="1:5" ht="8.25">
      <c r="A239" s="396" t="s">
        <v>1294</v>
      </c>
      <c r="B239" s="396"/>
      <c r="C239" s="396" t="s">
        <v>1236</v>
      </c>
      <c r="D239" s="396"/>
      <c r="E239" s="396"/>
    </row>
    <row r="240" spans="1:5" ht="8.25">
      <c r="A240" s="117" t="s">
        <v>1295</v>
      </c>
      <c r="B240" s="118" t="s">
        <v>1296</v>
      </c>
      <c r="C240" s="396" t="s">
        <v>280</v>
      </c>
      <c r="D240" s="396"/>
      <c r="E240" s="396"/>
    </row>
    <row r="241" spans="1:8" ht="8.25">
      <c r="A241" s="397" t="s">
        <v>1297</v>
      </c>
      <c r="B241" s="397"/>
      <c r="C241" s="397"/>
      <c r="D241" s="398" t="s">
        <v>987</v>
      </c>
      <c r="E241" s="398"/>
      <c r="F241" s="398"/>
      <c r="G241" s="398"/>
      <c r="H241" s="398"/>
    </row>
    <row r="242" spans="1:8" ht="8.25">
      <c r="A242" s="396" t="s">
        <v>1303</v>
      </c>
      <c r="B242" s="396"/>
      <c r="C242" s="396"/>
      <c r="D242" s="394">
        <v>50000</v>
      </c>
      <c r="E242" s="399"/>
      <c r="F242" s="399"/>
      <c r="G242" s="399"/>
      <c r="H242" s="399"/>
    </row>
    <row r="243" spans="1:8" ht="8.25">
      <c r="A243" s="396" t="s">
        <v>1299</v>
      </c>
      <c r="B243" s="396"/>
      <c r="C243" s="396"/>
      <c r="D243" s="394">
        <v>50000</v>
      </c>
      <c r="E243" s="399"/>
      <c r="F243" s="399"/>
      <c r="G243" s="399"/>
      <c r="H243" s="399"/>
    </row>
    <row r="244" spans="1:8" ht="8.25">
      <c r="A244" s="396" t="s">
        <v>1416</v>
      </c>
      <c r="B244" s="396"/>
      <c r="C244" s="396"/>
      <c r="D244" s="395">
        <f>IF(D242=0,,D243/D242*100)</f>
        <v>100</v>
      </c>
      <c r="E244" s="426"/>
      <c r="F244" s="426"/>
      <c r="G244" s="426"/>
      <c r="H244" s="426"/>
    </row>
    <row r="245" spans="1:5" ht="8.25">
      <c r="A245" s="396"/>
      <c r="B245" s="396"/>
      <c r="C245" s="396"/>
      <c r="D245" s="121"/>
      <c r="E245" s="121"/>
    </row>
    <row r="246" spans="1:5" ht="8.25">
      <c r="A246" s="117" t="s">
        <v>1295</v>
      </c>
      <c r="B246" s="117"/>
      <c r="C246" s="396" t="s">
        <v>281</v>
      </c>
      <c r="D246" s="396"/>
      <c r="E246" s="396"/>
    </row>
    <row r="247" spans="1:8" ht="8.25">
      <c r="A247" s="396" t="s">
        <v>1298</v>
      </c>
      <c r="B247" s="396"/>
      <c r="C247" s="396"/>
      <c r="D247" s="394">
        <v>0</v>
      </c>
      <c r="E247" s="399"/>
      <c r="F247" s="399"/>
      <c r="G247" s="399"/>
      <c r="H247" s="399"/>
    </row>
    <row r="248" spans="1:8" ht="8.25">
      <c r="A248" s="396" t="s">
        <v>1299</v>
      </c>
      <c r="B248" s="396"/>
      <c r="C248" s="396"/>
      <c r="D248" s="394">
        <v>0</v>
      </c>
      <c r="E248" s="399"/>
      <c r="F248" s="399"/>
      <c r="G248" s="399"/>
      <c r="H248" s="399"/>
    </row>
    <row r="249" spans="1:8" ht="8.25">
      <c r="A249" s="396" t="s">
        <v>1416</v>
      </c>
      <c r="B249" s="396"/>
      <c r="C249" s="396"/>
      <c r="D249" s="395">
        <f>IF(D247=0,,D248/D247*100)</f>
        <v>0</v>
      </c>
      <c r="E249" s="426"/>
      <c r="F249" s="426"/>
      <c r="G249" s="426"/>
      <c r="H249" s="426"/>
    </row>
    <row r="250" spans="1:5" ht="8.25">
      <c r="A250" s="396"/>
      <c r="B250" s="396"/>
      <c r="C250" s="396"/>
      <c r="D250" s="121"/>
      <c r="E250" s="121"/>
    </row>
    <row r="251" spans="1:5" ht="8.25">
      <c r="A251" s="117" t="s">
        <v>1295</v>
      </c>
      <c r="B251" s="118" t="s">
        <v>1296</v>
      </c>
      <c r="C251" s="396" t="s">
        <v>282</v>
      </c>
      <c r="D251" s="396"/>
      <c r="E251" s="396"/>
    </row>
    <row r="252" spans="1:8" ht="8.25">
      <c r="A252" s="396" t="s">
        <v>1303</v>
      </c>
      <c r="B252" s="396"/>
      <c r="C252" s="396"/>
      <c r="D252" s="394">
        <v>0</v>
      </c>
      <c r="E252" s="399"/>
      <c r="F252" s="399"/>
      <c r="G252" s="399"/>
      <c r="H252" s="399"/>
    </row>
    <row r="253" spans="1:8" ht="8.25">
      <c r="A253" s="396" t="s">
        <v>1299</v>
      </c>
      <c r="B253" s="396"/>
      <c r="C253" s="396"/>
      <c r="D253" s="394">
        <v>0</v>
      </c>
      <c r="E253" s="399"/>
      <c r="F253" s="399"/>
      <c r="G253" s="399"/>
      <c r="H253" s="399"/>
    </row>
    <row r="254" spans="1:8" ht="8.25">
      <c r="A254" s="396" t="s">
        <v>1416</v>
      </c>
      <c r="B254" s="396"/>
      <c r="C254" s="396"/>
      <c r="D254" s="395">
        <f>IF(D252=0,,D253/D252*100)</f>
        <v>0</v>
      </c>
      <c r="E254" s="426"/>
      <c r="F254" s="426"/>
      <c r="G254" s="426"/>
      <c r="H254" s="426"/>
    </row>
    <row r="255" spans="1:5" ht="8.25">
      <c r="A255" s="396"/>
      <c r="B255" s="396"/>
      <c r="C255" s="396"/>
      <c r="D255" s="121"/>
      <c r="E255" s="121"/>
    </row>
    <row r="256" spans="1:7" ht="8.25">
      <c r="A256" s="382" t="s">
        <v>1414</v>
      </c>
      <c r="B256" s="382"/>
      <c r="C256" s="382"/>
      <c r="D256" s="382"/>
      <c r="E256" s="382"/>
      <c r="F256" s="382"/>
      <c r="G256" s="382"/>
    </row>
    <row r="257" spans="1:8" ht="8.25" customHeight="1">
      <c r="A257" s="384" t="s">
        <v>1812</v>
      </c>
      <c r="B257" s="385"/>
      <c r="C257" s="385"/>
      <c r="D257" s="385"/>
      <c r="E257" s="385"/>
      <c r="F257" s="385"/>
      <c r="G257" s="385"/>
      <c r="H257" s="424"/>
    </row>
    <row r="258" spans="1:8" ht="8.25" customHeight="1">
      <c r="A258" s="385"/>
      <c r="B258" s="385"/>
      <c r="C258" s="385"/>
      <c r="D258" s="385"/>
      <c r="E258" s="385"/>
      <c r="F258" s="385"/>
      <c r="G258" s="385"/>
      <c r="H258" s="424"/>
    </row>
    <row r="259" spans="1:8" ht="8.25" customHeight="1">
      <c r="A259" s="385"/>
      <c r="B259" s="385"/>
      <c r="C259" s="385"/>
      <c r="D259" s="385"/>
      <c r="E259" s="385"/>
      <c r="F259" s="385"/>
      <c r="G259" s="385"/>
      <c r="H259" s="424"/>
    </row>
    <row r="260" spans="1:8" ht="8.25" customHeight="1">
      <c r="A260" s="385"/>
      <c r="B260" s="385"/>
      <c r="C260" s="385"/>
      <c r="D260" s="385"/>
      <c r="E260" s="385"/>
      <c r="F260" s="385"/>
      <c r="G260" s="385"/>
      <c r="H260" s="424"/>
    </row>
    <row r="262" spans="1:5" ht="8.25">
      <c r="A262" s="396" t="s">
        <v>1428</v>
      </c>
      <c r="B262" s="396"/>
      <c r="C262" s="396" t="s">
        <v>262</v>
      </c>
      <c r="D262" s="396"/>
      <c r="E262" s="396"/>
    </row>
    <row r="263" spans="1:5" ht="8.25">
      <c r="A263" s="117" t="s">
        <v>1293</v>
      </c>
      <c r="B263" s="117"/>
      <c r="C263" s="396" t="s">
        <v>283</v>
      </c>
      <c r="D263" s="396"/>
      <c r="E263" s="396"/>
    </row>
    <row r="264" spans="1:5" ht="8.25">
      <c r="A264" s="396" t="s">
        <v>1294</v>
      </c>
      <c r="B264" s="396"/>
      <c r="C264" s="396" t="s">
        <v>1236</v>
      </c>
      <c r="D264" s="396"/>
      <c r="E264" s="396"/>
    </row>
    <row r="265" spans="1:5" ht="8.25">
      <c r="A265" s="117" t="s">
        <v>1295</v>
      </c>
      <c r="B265" s="118" t="s">
        <v>1296</v>
      </c>
      <c r="C265" s="396" t="s">
        <v>284</v>
      </c>
      <c r="D265" s="396"/>
      <c r="E265" s="396"/>
    </row>
    <row r="266" spans="1:8" ht="8.25">
      <c r="A266" s="397" t="s">
        <v>1297</v>
      </c>
      <c r="B266" s="397"/>
      <c r="C266" s="397"/>
      <c r="D266" s="398" t="s">
        <v>987</v>
      </c>
      <c r="E266" s="398"/>
      <c r="F266" s="398"/>
      <c r="G266" s="398"/>
      <c r="H266" s="398"/>
    </row>
    <row r="267" spans="1:8" ht="8.25">
      <c r="A267" s="396" t="s">
        <v>1303</v>
      </c>
      <c r="B267" s="396"/>
      <c r="C267" s="396"/>
      <c r="D267" s="394">
        <v>10</v>
      </c>
      <c r="E267" s="399"/>
      <c r="F267" s="399"/>
      <c r="G267" s="399"/>
      <c r="H267" s="399"/>
    </row>
    <row r="268" spans="1:8" ht="8.25">
      <c r="A268" s="396" t="s">
        <v>1299</v>
      </c>
      <c r="B268" s="396"/>
      <c r="C268" s="396"/>
      <c r="D268" s="394">
        <v>25</v>
      </c>
      <c r="E268" s="399"/>
      <c r="F268" s="399"/>
      <c r="G268" s="399"/>
      <c r="H268" s="399"/>
    </row>
    <row r="269" spans="1:8" ht="8.25">
      <c r="A269" s="396" t="s">
        <v>1416</v>
      </c>
      <c r="B269" s="396"/>
      <c r="C269" s="396"/>
      <c r="D269" s="395">
        <f>IF(D267=0,,D268/D267*100)</f>
        <v>250</v>
      </c>
      <c r="E269" s="426"/>
      <c r="F269" s="426"/>
      <c r="G269" s="426"/>
      <c r="H269" s="426"/>
    </row>
    <row r="270" spans="1:5" ht="8.25">
      <c r="A270" s="396"/>
      <c r="B270" s="396"/>
      <c r="C270" s="396"/>
      <c r="D270" s="121"/>
      <c r="E270" s="121"/>
    </row>
    <row r="271" spans="1:5" ht="8.25">
      <c r="A271" s="117" t="s">
        <v>1295</v>
      </c>
      <c r="B271" s="118" t="s">
        <v>1296</v>
      </c>
      <c r="C271" s="396" t="s">
        <v>285</v>
      </c>
      <c r="D271" s="396"/>
      <c r="E271" s="396"/>
    </row>
    <row r="272" spans="1:8" ht="8.25">
      <c r="A272" s="396" t="s">
        <v>1298</v>
      </c>
      <c r="B272" s="396"/>
      <c r="C272" s="396"/>
      <c r="D272" s="394">
        <v>55</v>
      </c>
      <c r="E272" s="399"/>
      <c r="F272" s="399"/>
      <c r="G272" s="399"/>
      <c r="H272" s="399"/>
    </row>
    <row r="273" spans="1:8" ht="8.25">
      <c r="A273" s="396" t="s">
        <v>1299</v>
      </c>
      <c r="B273" s="396"/>
      <c r="C273" s="396"/>
      <c r="D273" s="394">
        <v>10</v>
      </c>
      <c r="E273" s="399"/>
      <c r="F273" s="399"/>
      <c r="G273" s="399"/>
      <c r="H273" s="399"/>
    </row>
    <row r="274" spans="1:8" ht="8.25">
      <c r="A274" s="396" t="s">
        <v>1416</v>
      </c>
      <c r="B274" s="396"/>
      <c r="C274" s="396"/>
      <c r="D274" s="395">
        <f>IF(D272=0,,D273/D272*100)</f>
        <v>18.181818181818183</v>
      </c>
      <c r="E274" s="426"/>
      <c r="F274" s="426"/>
      <c r="G274" s="426"/>
      <c r="H274" s="426"/>
    </row>
    <row r="275" spans="1:5" ht="8.25">
      <c r="A275" s="396"/>
      <c r="B275" s="396"/>
      <c r="C275" s="396"/>
      <c r="D275" s="121"/>
      <c r="E275" s="121"/>
    </row>
    <row r="276" spans="1:5" ht="8.25">
      <c r="A276" s="117" t="s">
        <v>1295</v>
      </c>
      <c r="B276" s="118" t="s">
        <v>1296</v>
      </c>
      <c r="C276" s="396" t="s">
        <v>286</v>
      </c>
      <c r="D276" s="396"/>
      <c r="E276" s="396"/>
    </row>
    <row r="277" spans="1:8" ht="8.25">
      <c r="A277" s="396" t="s">
        <v>1303</v>
      </c>
      <c r="B277" s="396"/>
      <c r="C277" s="396"/>
      <c r="D277" s="394">
        <v>25</v>
      </c>
      <c r="E277" s="399"/>
      <c r="F277" s="399"/>
      <c r="G277" s="399"/>
      <c r="H277" s="399"/>
    </row>
    <row r="278" spans="1:8" ht="8.25">
      <c r="A278" s="396" t="s">
        <v>1299</v>
      </c>
      <c r="B278" s="396"/>
      <c r="C278" s="396"/>
      <c r="D278" s="394">
        <v>28</v>
      </c>
      <c r="E278" s="399"/>
      <c r="F278" s="399"/>
      <c r="G278" s="399"/>
      <c r="H278" s="399"/>
    </row>
    <row r="279" spans="1:8" ht="8.25">
      <c r="A279" s="396" t="s">
        <v>1416</v>
      </c>
      <c r="B279" s="396"/>
      <c r="C279" s="396"/>
      <c r="D279" s="395">
        <f>IF(D277=0,,D278/D277*100)</f>
        <v>112.00000000000001</v>
      </c>
      <c r="E279" s="426"/>
      <c r="F279" s="426"/>
      <c r="G279" s="426"/>
      <c r="H279" s="426"/>
    </row>
    <row r="280" spans="1:5" ht="8.25">
      <c r="A280" s="396"/>
      <c r="B280" s="396"/>
      <c r="C280" s="396"/>
      <c r="D280" s="121"/>
      <c r="E280" s="121"/>
    </row>
    <row r="282" spans="1:7" ht="8.25">
      <c r="A282" s="382" t="s">
        <v>1414</v>
      </c>
      <c r="B282" s="382"/>
      <c r="C282" s="382"/>
      <c r="D282" s="382"/>
      <c r="E282" s="382"/>
      <c r="F282" s="382"/>
      <c r="G282" s="382"/>
    </row>
    <row r="283" spans="1:8" ht="8.25">
      <c r="A283" s="384" t="s">
        <v>85</v>
      </c>
      <c r="B283" s="385"/>
      <c r="C283" s="385"/>
      <c r="D283" s="385"/>
      <c r="E283" s="385"/>
      <c r="F283" s="385"/>
      <c r="G283" s="385"/>
      <c r="H283" s="424"/>
    </row>
    <row r="284" spans="1:8" ht="8.25">
      <c r="A284" s="385"/>
      <c r="B284" s="385"/>
      <c r="C284" s="385"/>
      <c r="D284" s="385"/>
      <c r="E284" s="385"/>
      <c r="F284" s="385"/>
      <c r="G284" s="385"/>
      <c r="H284" s="424"/>
    </row>
    <row r="285" spans="1:8" ht="24.75" customHeight="1">
      <c r="A285" s="385"/>
      <c r="B285" s="385"/>
      <c r="C285" s="385"/>
      <c r="D285" s="385"/>
      <c r="E285" s="385"/>
      <c r="F285" s="385"/>
      <c r="G285" s="385"/>
      <c r="H285" s="424"/>
    </row>
    <row r="286" spans="1:8" ht="8.25">
      <c r="A286" s="385"/>
      <c r="B286" s="385"/>
      <c r="C286" s="385"/>
      <c r="D286" s="385"/>
      <c r="E286" s="385"/>
      <c r="F286" s="385"/>
      <c r="G286" s="385"/>
      <c r="H286" s="424"/>
    </row>
    <row r="288" spans="1:5" ht="8.25">
      <c r="A288" s="396" t="s">
        <v>1428</v>
      </c>
      <c r="B288" s="396"/>
      <c r="C288" s="396" t="s">
        <v>266</v>
      </c>
      <c r="D288" s="396"/>
      <c r="E288" s="396"/>
    </row>
    <row r="289" spans="1:5" ht="8.25">
      <c r="A289" s="117" t="s">
        <v>1293</v>
      </c>
      <c r="B289" s="117"/>
      <c r="C289" s="396" t="s">
        <v>287</v>
      </c>
      <c r="D289" s="396"/>
      <c r="E289" s="396"/>
    </row>
    <row r="290" spans="1:5" ht="8.25">
      <c r="A290" s="396" t="s">
        <v>1294</v>
      </c>
      <c r="B290" s="396"/>
      <c r="C290" s="396" t="s">
        <v>1236</v>
      </c>
      <c r="D290" s="396"/>
      <c r="E290" s="396"/>
    </row>
    <row r="291" spans="1:5" ht="8.25">
      <c r="A291" s="117" t="s">
        <v>1295</v>
      </c>
      <c r="B291" s="118" t="s">
        <v>1296</v>
      </c>
      <c r="C291" s="396" t="s">
        <v>275</v>
      </c>
      <c r="D291" s="396"/>
      <c r="E291" s="396"/>
    </row>
    <row r="292" spans="1:8" ht="8.25">
      <c r="A292" s="397" t="s">
        <v>1297</v>
      </c>
      <c r="B292" s="397"/>
      <c r="C292" s="397"/>
      <c r="D292" s="398" t="s">
        <v>987</v>
      </c>
      <c r="E292" s="398"/>
      <c r="F292" s="398"/>
      <c r="G292" s="398"/>
      <c r="H292" s="398"/>
    </row>
    <row r="293" spans="1:8" ht="8.25">
      <c r="A293" s="396" t="s">
        <v>1303</v>
      </c>
      <c r="B293" s="396"/>
      <c r="C293" s="396"/>
      <c r="D293" s="394">
        <v>11</v>
      </c>
      <c r="E293" s="399"/>
      <c r="F293" s="399"/>
      <c r="G293" s="399"/>
      <c r="H293" s="399"/>
    </row>
    <row r="294" spans="1:8" ht="8.25">
      <c r="A294" s="396" t="s">
        <v>1299</v>
      </c>
      <c r="B294" s="396"/>
      <c r="C294" s="396"/>
      <c r="D294" s="394">
        <v>18</v>
      </c>
      <c r="E294" s="399"/>
      <c r="F294" s="399"/>
      <c r="G294" s="399"/>
      <c r="H294" s="399"/>
    </row>
    <row r="295" spans="1:8" ht="8.25">
      <c r="A295" s="396" t="s">
        <v>1416</v>
      </c>
      <c r="B295" s="396"/>
      <c r="C295" s="396"/>
      <c r="D295" s="395">
        <f>IF(D293=0,,D294/D293*100)</f>
        <v>163.63636363636365</v>
      </c>
      <c r="E295" s="426"/>
      <c r="F295" s="426"/>
      <c r="G295" s="426"/>
      <c r="H295" s="426"/>
    </row>
    <row r="296" spans="1:5" ht="8.25">
      <c r="A296" s="396"/>
      <c r="B296" s="396"/>
      <c r="C296" s="396"/>
      <c r="D296" s="121"/>
      <c r="E296" s="121"/>
    </row>
    <row r="297" spans="1:5" ht="8.25">
      <c r="A297" s="117" t="s">
        <v>1295</v>
      </c>
      <c r="B297" s="118" t="s">
        <v>1296</v>
      </c>
      <c r="C297" s="396" t="s">
        <v>205</v>
      </c>
      <c r="D297" s="396"/>
      <c r="E297" s="396"/>
    </row>
    <row r="298" spans="1:8" ht="8.25">
      <c r="A298" s="396" t="s">
        <v>1303</v>
      </c>
      <c r="B298" s="396"/>
      <c r="C298" s="396"/>
      <c r="D298" s="394">
        <v>5</v>
      </c>
      <c r="E298" s="399"/>
      <c r="F298" s="399"/>
      <c r="G298" s="399"/>
      <c r="H298" s="399"/>
    </row>
    <row r="299" spans="1:8" ht="8.25">
      <c r="A299" s="396" t="s">
        <v>1299</v>
      </c>
      <c r="B299" s="396"/>
      <c r="C299" s="396"/>
      <c r="D299" s="394">
        <v>8</v>
      </c>
      <c r="E299" s="399"/>
      <c r="F299" s="399"/>
      <c r="G299" s="399"/>
      <c r="H299" s="399"/>
    </row>
    <row r="300" spans="1:8" ht="8.25">
      <c r="A300" s="396" t="s">
        <v>1416</v>
      </c>
      <c r="B300" s="396"/>
      <c r="C300" s="396"/>
      <c r="D300" s="395">
        <f>IF(D298=0,,D299/D298*100)</f>
        <v>160</v>
      </c>
      <c r="E300" s="426"/>
      <c r="F300" s="426"/>
      <c r="G300" s="426"/>
      <c r="H300" s="426"/>
    </row>
    <row r="301" spans="1:5" ht="8.25">
      <c r="A301" s="396"/>
      <c r="B301" s="396"/>
      <c r="C301" s="396"/>
      <c r="D301" s="121"/>
      <c r="E301" s="121"/>
    </row>
    <row r="303" spans="1:7" ht="8.25">
      <c r="A303" s="382" t="s">
        <v>1414</v>
      </c>
      <c r="B303" s="382"/>
      <c r="C303" s="382"/>
      <c r="D303" s="382"/>
      <c r="E303" s="382"/>
      <c r="F303" s="382"/>
      <c r="G303" s="382"/>
    </row>
    <row r="304" spans="1:8" ht="8.25" customHeight="1">
      <c r="A304" s="384" t="s">
        <v>86</v>
      </c>
      <c r="B304" s="385"/>
      <c r="C304" s="385"/>
      <c r="D304" s="385"/>
      <c r="E304" s="385"/>
      <c r="F304" s="385"/>
      <c r="G304" s="385"/>
      <c r="H304" s="424"/>
    </row>
    <row r="305" spans="1:8" ht="8.25" customHeight="1">
      <c r="A305" s="385"/>
      <c r="B305" s="385"/>
      <c r="C305" s="385"/>
      <c r="D305" s="385"/>
      <c r="E305" s="385"/>
      <c r="F305" s="385"/>
      <c r="G305" s="385"/>
      <c r="H305" s="424"/>
    </row>
    <row r="306" spans="1:8" ht="8.25" customHeight="1">
      <c r="A306" s="385"/>
      <c r="B306" s="385"/>
      <c r="C306" s="385"/>
      <c r="D306" s="385"/>
      <c r="E306" s="385"/>
      <c r="F306" s="385"/>
      <c r="G306" s="385"/>
      <c r="H306" s="424"/>
    </row>
    <row r="307" spans="1:8" ht="8.25" customHeight="1">
      <c r="A307" s="385"/>
      <c r="B307" s="385"/>
      <c r="C307" s="385"/>
      <c r="D307" s="385"/>
      <c r="E307" s="385"/>
      <c r="F307" s="385"/>
      <c r="G307" s="385"/>
      <c r="H307" s="424"/>
    </row>
  </sheetData>
  <sheetProtection/>
  <mergeCells count="229">
    <mergeCell ref="A294:C294"/>
    <mergeCell ref="A298:C298"/>
    <mergeCell ref="A299:C299"/>
    <mergeCell ref="D298:H298"/>
    <mergeCell ref="D299:H299"/>
    <mergeCell ref="A304:H307"/>
    <mergeCell ref="A300:C300"/>
    <mergeCell ref="A301:C301"/>
    <mergeCell ref="D300:H300"/>
    <mergeCell ref="A303:G303"/>
    <mergeCell ref="C291:E291"/>
    <mergeCell ref="A292:C292"/>
    <mergeCell ref="D292:H292"/>
    <mergeCell ref="A295:C295"/>
    <mergeCell ref="A296:C296"/>
    <mergeCell ref="C297:E297"/>
    <mergeCell ref="D293:H293"/>
    <mergeCell ref="D294:H294"/>
    <mergeCell ref="D295:H295"/>
    <mergeCell ref="A293:C293"/>
    <mergeCell ref="A283:H286"/>
    <mergeCell ref="A288:B288"/>
    <mergeCell ref="C288:E288"/>
    <mergeCell ref="C289:E289"/>
    <mergeCell ref="A290:B290"/>
    <mergeCell ref="C290:E290"/>
    <mergeCell ref="D279:H279"/>
    <mergeCell ref="A282:G282"/>
    <mergeCell ref="A277:C277"/>
    <mergeCell ref="A278:C278"/>
    <mergeCell ref="A279:C279"/>
    <mergeCell ref="A280:C280"/>
    <mergeCell ref="A267:C267"/>
    <mergeCell ref="A268:C268"/>
    <mergeCell ref="A269:C269"/>
    <mergeCell ref="A270:C270"/>
    <mergeCell ref="D277:H277"/>
    <mergeCell ref="D278:H278"/>
    <mergeCell ref="A273:C273"/>
    <mergeCell ref="D272:H272"/>
    <mergeCell ref="D273:H273"/>
    <mergeCell ref="A274:C274"/>
    <mergeCell ref="A275:C275"/>
    <mergeCell ref="C276:E276"/>
    <mergeCell ref="D274:H274"/>
    <mergeCell ref="A264:B264"/>
    <mergeCell ref="C264:E264"/>
    <mergeCell ref="C265:E265"/>
    <mergeCell ref="A266:C266"/>
    <mergeCell ref="D266:H266"/>
    <mergeCell ref="A272:C272"/>
    <mergeCell ref="D267:H267"/>
    <mergeCell ref="D268:H268"/>
    <mergeCell ref="D269:H269"/>
    <mergeCell ref="C271:E271"/>
    <mergeCell ref="A254:C254"/>
    <mergeCell ref="A255:C255"/>
    <mergeCell ref="A257:H260"/>
    <mergeCell ref="A262:B262"/>
    <mergeCell ref="C262:E262"/>
    <mergeCell ref="C263:E263"/>
    <mergeCell ref="A242:C242"/>
    <mergeCell ref="A243:C243"/>
    <mergeCell ref="A244:C244"/>
    <mergeCell ref="A245:C245"/>
    <mergeCell ref="A256:G256"/>
    <mergeCell ref="D252:H252"/>
    <mergeCell ref="D253:H253"/>
    <mergeCell ref="D254:H254"/>
    <mergeCell ref="A252:C252"/>
    <mergeCell ref="A253:C253"/>
    <mergeCell ref="A248:C248"/>
    <mergeCell ref="D247:H247"/>
    <mergeCell ref="D248:H248"/>
    <mergeCell ref="A249:C249"/>
    <mergeCell ref="A250:C250"/>
    <mergeCell ref="C251:E251"/>
    <mergeCell ref="D249:H249"/>
    <mergeCell ref="A239:B239"/>
    <mergeCell ref="C239:E239"/>
    <mergeCell ref="C240:E240"/>
    <mergeCell ref="A241:C241"/>
    <mergeCell ref="D241:H241"/>
    <mergeCell ref="A247:C247"/>
    <mergeCell ref="D242:H242"/>
    <mergeCell ref="D243:H243"/>
    <mergeCell ref="D244:H244"/>
    <mergeCell ref="C246:E246"/>
    <mergeCell ref="A219:H221"/>
    <mergeCell ref="A237:B237"/>
    <mergeCell ref="C237:E237"/>
    <mergeCell ref="C238:E238"/>
    <mergeCell ref="A223:B223"/>
    <mergeCell ref="C223:E223"/>
    <mergeCell ref="C224:E224"/>
    <mergeCell ref="A225:B225"/>
    <mergeCell ref="C225:E225"/>
    <mergeCell ref="C226:E226"/>
    <mergeCell ref="D213:H213"/>
    <mergeCell ref="D214:H214"/>
    <mergeCell ref="D215:H215"/>
    <mergeCell ref="A218:G218"/>
    <mergeCell ref="A213:C213"/>
    <mergeCell ref="A214:C214"/>
    <mergeCell ref="A215:C215"/>
    <mergeCell ref="A216:C216"/>
    <mergeCell ref="A210:C210"/>
    <mergeCell ref="A211:C211"/>
    <mergeCell ref="C212:E212"/>
    <mergeCell ref="D210:H210"/>
    <mergeCell ref="D203:H203"/>
    <mergeCell ref="D204:H204"/>
    <mergeCell ref="D205:H205"/>
    <mergeCell ref="C207:E207"/>
    <mergeCell ref="A203:C203"/>
    <mergeCell ref="A204:C204"/>
    <mergeCell ref="C201:E201"/>
    <mergeCell ref="A202:C202"/>
    <mergeCell ref="D202:H202"/>
    <mergeCell ref="A208:C208"/>
    <mergeCell ref="A209:C209"/>
    <mergeCell ref="D208:H208"/>
    <mergeCell ref="D209:H209"/>
    <mergeCell ref="A205:C205"/>
    <mergeCell ref="A206:C206"/>
    <mergeCell ref="A189:C189"/>
    <mergeCell ref="A193:H196"/>
    <mergeCell ref="A198:B198"/>
    <mergeCell ref="C198:E198"/>
    <mergeCell ref="C199:E199"/>
    <mergeCell ref="A200:B200"/>
    <mergeCell ref="C200:E200"/>
    <mergeCell ref="C185:E185"/>
    <mergeCell ref="A192:G192"/>
    <mergeCell ref="D186:H186"/>
    <mergeCell ref="D187:H187"/>
    <mergeCell ref="D188:H188"/>
    <mergeCell ref="D189:H189"/>
    <mergeCell ref="A190:C190"/>
    <mergeCell ref="A186:C186"/>
    <mergeCell ref="A187:C187"/>
    <mergeCell ref="A188:C188"/>
    <mergeCell ref="A176:G176"/>
    <mergeCell ref="A177:H180"/>
    <mergeCell ref="A182:B182"/>
    <mergeCell ref="C182:E182"/>
    <mergeCell ref="C183:E183"/>
    <mergeCell ref="A184:B184"/>
    <mergeCell ref="C184:E184"/>
    <mergeCell ref="A168:C168"/>
    <mergeCell ref="D168:H168"/>
    <mergeCell ref="C165:E165"/>
    <mergeCell ref="A166:C166"/>
    <mergeCell ref="A167:C167"/>
    <mergeCell ref="D166:H166"/>
    <mergeCell ref="D167:H167"/>
    <mergeCell ref="A172:C172"/>
    <mergeCell ref="A173:C173"/>
    <mergeCell ref="A174:C174"/>
    <mergeCell ref="C170:E170"/>
    <mergeCell ref="A171:C171"/>
    <mergeCell ref="D171:H171"/>
    <mergeCell ref="D172:H172"/>
    <mergeCell ref="D173:H173"/>
    <mergeCell ref="D174:H174"/>
    <mergeCell ref="C159:E159"/>
    <mergeCell ref="A160:C160"/>
    <mergeCell ref="D160:H160"/>
    <mergeCell ref="A161:C161"/>
    <mergeCell ref="A162:C162"/>
    <mergeCell ref="A163:C163"/>
    <mergeCell ref="D161:H161"/>
    <mergeCell ref="D162:H162"/>
    <mergeCell ref="D163:H163"/>
    <mergeCell ref="A149:G149"/>
    <mergeCell ref="A150:H153"/>
    <mergeCell ref="A156:B156"/>
    <mergeCell ref="C156:E156"/>
    <mergeCell ref="C157:E157"/>
    <mergeCell ref="A158:B158"/>
    <mergeCell ref="C158:E158"/>
    <mergeCell ref="B135:B137"/>
    <mergeCell ref="C135:C137"/>
    <mergeCell ref="D135:D137"/>
    <mergeCell ref="B138:B140"/>
    <mergeCell ref="C138:C140"/>
    <mergeCell ref="D138:D140"/>
    <mergeCell ref="B123:B125"/>
    <mergeCell ref="C123:C125"/>
    <mergeCell ref="D123:D125"/>
    <mergeCell ref="B126:B128"/>
    <mergeCell ref="C126:C128"/>
    <mergeCell ref="D126:D128"/>
    <mergeCell ref="A104:H105"/>
    <mergeCell ref="A113:H113"/>
    <mergeCell ref="A114:H115"/>
    <mergeCell ref="A118:D118"/>
    <mergeCell ref="E118:H118"/>
    <mergeCell ref="B120:B122"/>
    <mergeCell ref="C120:C122"/>
    <mergeCell ref="D120:D122"/>
    <mergeCell ref="A65:H66"/>
    <mergeCell ref="A92:H92"/>
    <mergeCell ref="A75:H75"/>
    <mergeCell ref="A76:H77"/>
    <mergeCell ref="A93:H94"/>
    <mergeCell ref="A103:H103"/>
    <mergeCell ref="A5:C8"/>
    <mergeCell ref="A26:H26"/>
    <mergeCell ref="A27:H28"/>
    <mergeCell ref="A45:H45"/>
    <mergeCell ref="A46:H47"/>
    <mergeCell ref="A64:H64"/>
    <mergeCell ref="A227:C227"/>
    <mergeCell ref="D227:H227"/>
    <mergeCell ref="A228:C228"/>
    <mergeCell ref="D228:H228"/>
    <mergeCell ref="C129:C131"/>
    <mergeCell ref="D129:D131"/>
    <mergeCell ref="B129:B131"/>
    <mergeCell ref="B132:B134"/>
    <mergeCell ref="C132:C134"/>
    <mergeCell ref="D132:D134"/>
    <mergeCell ref="A232:G232"/>
    <mergeCell ref="A233:H235"/>
    <mergeCell ref="A229:C229"/>
    <mergeCell ref="D229:H229"/>
    <mergeCell ref="A230:C230"/>
    <mergeCell ref="D230:H230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221"/>
  <sheetViews>
    <sheetView zoomScalePageLayoutView="0" workbookViewId="0" topLeftCell="A82">
      <pane xSplit="16410" ySplit="10290" topLeftCell="K87" activePane="topLeft" state="split"/>
      <selection pane="topLeft" activeCell="D44" sqref="D44"/>
      <selection pane="topRight" activeCell="K4" sqref="K4"/>
      <selection pane="bottomLeft" activeCell="F100" sqref="F100"/>
      <selection pane="bottomRight" activeCell="K16" sqref="K16"/>
    </sheetView>
  </sheetViews>
  <sheetFormatPr defaultColWidth="9.140625" defaultRowHeight="12.75"/>
  <cols>
    <col min="1" max="2" width="7.57421875" style="81" customWidth="1"/>
    <col min="3" max="3" width="10.7109375" style="81" customWidth="1"/>
    <col min="4" max="4" width="19.57421875" style="81" customWidth="1"/>
    <col min="5" max="7" width="10.00390625" style="81" customWidth="1"/>
    <col min="8" max="8" width="9.140625" style="81" customWidth="1"/>
    <col min="9" max="17" width="9.140625" style="127" customWidth="1"/>
    <col min="18" max="16384" width="9.140625" style="81" customWidth="1"/>
  </cols>
  <sheetData>
    <row r="2" ht="11.25">
      <c r="A2" s="122" t="s">
        <v>206</v>
      </c>
    </row>
    <row r="4" spans="1:7" ht="21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21" customHeight="1">
      <c r="A5" s="415" t="s">
        <v>207</v>
      </c>
      <c r="B5" s="416"/>
      <c r="C5" s="417"/>
      <c r="D5" s="48" t="s">
        <v>1417</v>
      </c>
      <c r="E5" s="215">
        <f>SUM(E6:E8)</f>
        <v>228362</v>
      </c>
      <c r="F5" s="215">
        <f>SUM(F6:F8)</f>
        <v>268665.00999999995</v>
      </c>
      <c r="G5" s="155">
        <f>SUM(H106)</f>
        <v>117.64873753076255</v>
      </c>
    </row>
    <row r="6" spans="1:7" ht="21" customHeight="1">
      <c r="A6" s="418"/>
      <c r="B6" s="419"/>
      <c r="C6" s="420"/>
      <c r="D6" s="69" t="s">
        <v>1284</v>
      </c>
      <c r="E6" s="87">
        <f>SUM(E104)</f>
        <v>228362</v>
      </c>
      <c r="F6" s="87">
        <f>SUM(E105)</f>
        <v>236620.62999999998</v>
      </c>
      <c r="G6" s="88">
        <f>SUM(E106)</f>
        <v>103.61646421033271</v>
      </c>
    </row>
    <row r="7" spans="1:7" ht="21" customHeight="1">
      <c r="A7" s="418"/>
      <c r="B7" s="419"/>
      <c r="C7" s="420"/>
      <c r="D7" s="69" t="s">
        <v>1285</v>
      </c>
      <c r="E7" s="87">
        <f>SUM(F104)</f>
        <v>0</v>
      </c>
      <c r="F7" s="87">
        <f>SUM(F105)</f>
        <v>32044.379999999997</v>
      </c>
      <c r="G7" s="88">
        <f>SUM(F106)</f>
        <v>0</v>
      </c>
    </row>
    <row r="8" spans="1:7" ht="21" customHeight="1">
      <c r="A8" s="421"/>
      <c r="B8" s="422"/>
      <c r="C8" s="423"/>
      <c r="D8" s="69" t="s">
        <v>1420</v>
      </c>
      <c r="E8" s="87">
        <f>SUM(G104)</f>
        <v>0</v>
      </c>
      <c r="F8" s="87">
        <f>SUM(G105)</f>
        <v>0</v>
      </c>
      <c r="G8" s="88">
        <f>SUM(G106)</f>
        <v>0</v>
      </c>
    </row>
    <row r="9" ht="21" customHeight="1"/>
    <row r="10" spans="5:7" ht="21" customHeight="1">
      <c r="E10" s="222"/>
      <c r="F10" s="222"/>
      <c r="G10" s="222"/>
    </row>
    <row r="11" spans="1:8" ht="21" customHeight="1">
      <c r="A11" s="89" t="s">
        <v>208</v>
      </c>
      <c r="B11" s="90"/>
      <c r="C11" s="91"/>
      <c r="D11" s="92"/>
      <c r="E11" s="93">
        <f>SUM(E19,E34,E45,E70,E80)</f>
        <v>228362</v>
      </c>
      <c r="F11" s="93">
        <f>SUM(F19,F34,F45,F70,F80)</f>
        <v>268665.01</v>
      </c>
      <c r="G11" s="93">
        <f>SUM(G19,G34,G45,G70,G80)</f>
        <v>250939</v>
      </c>
      <c r="H11" s="93">
        <f>IF(E11=0,,F11/E11*100)</f>
        <v>117.64873753076257</v>
      </c>
    </row>
    <row r="12" spans="1:8" ht="21" customHeight="1">
      <c r="A12" s="40" t="s">
        <v>1786</v>
      </c>
      <c r="B12" s="41" t="s">
        <v>209</v>
      </c>
      <c r="C12" s="42" t="s">
        <v>1428</v>
      </c>
      <c r="D12" s="94" t="s">
        <v>210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21" customHeight="1">
      <c r="A13" s="95" t="s">
        <v>1421</v>
      </c>
      <c r="B13" s="96" t="s">
        <v>1422</v>
      </c>
      <c r="C13" s="97" t="s">
        <v>1423</v>
      </c>
      <c r="D13" s="98" t="s">
        <v>1413</v>
      </c>
      <c r="E13" s="99"/>
      <c r="F13" s="99"/>
      <c r="G13" s="99"/>
      <c r="H13" s="99"/>
    </row>
    <row r="14" spans="1:8" ht="21" customHeight="1">
      <c r="A14" s="37" t="s">
        <v>1424</v>
      </c>
      <c r="B14" s="37" t="s">
        <v>1425</v>
      </c>
      <c r="C14" s="14" t="s">
        <v>1426</v>
      </c>
      <c r="D14" s="38" t="s">
        <v>1427</v>
      </c>
      <c r="E14" s="105">
        <f>SUM(E15:E16)</f>
        <v>5600</v>
      </c>
      <c r="F14" s="105">
        <f>SUM(F15:F16)</f>
        <v>9376.51</v>
      </c>
      <c r="G14" s="105">
        <f>SUM(G15:G16)</f>
        <v>5600</v>
      </c>
      <c r="H14" s="105">
        <f aca="true" t="shared" si="0" ref="H14:H19">IF(E14=0,,F14/E14*100)</f>
        <v>167.43767857142856</v>
      </c>
    </row>
    <row r="15" spans="1:8" ht="21" customHeight="1">
      <c r="A15" s="32">
        <v>600</v>
      </c>
      <c r="B15" s="73" t="s">
        <v>211</v>
      </c>
      <c r="C15" s="32" t="s">
        <v>1639</v>
      </c>
      <c r="D15" s="33" t="s">
        <v>428</v>
      </c>
      <c r="E15" s="46">
        <v>5600</v>
      </c>
      <c r="F15" s="45">
        <v>8976.51</v>
      </c>
      <c r="G15" s="45">
        <v>5600</v>
      </c>
      <c r="H15" s="45">
        <f t="shared" si="0"/>
        <v>160.29482142857142</v>
      </c>
    </row>
    <row r="16" spans="1:8" ht="21" customHeight="1">
      <c r="A16" s="32">
        <v>700</v>
      </c>
      <c r="B16" s="73" t="s">
        <v>212</v>
      </c>
      <c r="C16" s="32" t="s">
        <v>1639</v>
      </c>
      <c r="D16" s="33" t="s">
        <v>646</v>
      </c>
      <c r="E16" s="46">
        <v>0</v>
      </c>
      <c r="F16" s="46">
        <v>400</v>
      </c>
      <c r="G16" s="46">
        <v>0</v>
      </c>
      <c r="H16" s="45">
        <f t="shared" si="0"/>
        <v>0</v>
      </c>
    </row>
    <row r="17" spans="1:8" ht="21" customHeight="1">
      <c r="A17" s="47" t="s">
        <v>154</v>
      </c>
      <c r="B17" s="47" t="s">
        <v>1093</v>
      </c>
      <c r="C17" s="25" t="s">
        <v>1426</v>
      </c>
      <c r="D17" s="17" t="s">
        <v>1094</v>
      </c>
      <c r="E17" s="26">
        <f>SUM(E18)</f>
        <v>0</v>
      </c>
      <c r="F17" s="26">
        <f>SUM(F18)</f>
        <v>5003.58</v>
      </c>
      <c r="G17" s="26">
        <f>SUM(G18)</f>
        <v>0</v>
      </c>
      <c r="H17" s="26">
        <f t="shared" si="0"/>
        <v>0</v>
      </c>
    </row>
    <row r="18" spans="1:8" ht="21" customHeight="1">
      <c r="A18" s="20">
        <v>600</v>
      </c>
      <c r="B18" s="21" t="s">
        <v>441</v>
      </c>
      <c r="C18" s="20" t="s">
        <v>1639</v>
      </c>
      <c r="D18" s="101" t="s">
        <v>442</v>
      </c>
      <c r="E18" s="66">
        <v>0</v>
      </c>
      <c r="F18" s="66">
        <v>5003.58</v>
      </c>
      <c r="G18" s="66">
        <v>0</v>
      </c>
      <c r="H18" s="45">
        <f t="shared" si="0"/>
        <v>0</v>
      </c>
    </row>
    <row r="19" spans="1:8" ht="21" customHeight="1">
      <c r="A19" s="48"/>
      <c r="B19" s="103"/>
      <c r="C19" s="104" t="s">
        <v>1639</v>
      </c>
      <c r="D19" s="48" t="s">
        <v>1417</v>
      </c>
      <c r="E19" s="50">
        <f>SUM(E17,E14)</f>
        <v>5600</v>
      </c>
      <c r="F19" s="50">
        <f>SUM(F17,F14)</f>
        <v>14380.09</v>
      </c>
      <c r="G19" s="50">
        <f>SUM(G17,G14)</f>
        <v>5600</v>
      </c>
      <c r="H19" s="50">
        <f t="shared" si="0"/>
        <v>256.78732142857143</v>
      </c>
    </row>
    <row r="20" spans="1:8" ht="21" customHeight="1">
      <c r="A20" s="58"/>
      <c r="B20" s="59"/>
      <c r="C20" s="60"/>
      <c r="D20" s="61"/>
      <c r="E20" s="58"/>
      <c r="F20" s="58"/>
      <c r="G20" s="58"/>
      <c r="H20" s="58"/>
    </row>
    <row r="21" spans="1:8" ht="8.25">
      <c r="A21" s="382" t="s">
        <v>1692</v>
      </c>
      <c r="B21" s="382"/>
      <c r="C21" s="382"/>
      <c r="D21" s="382"/>
      <c r="E21" s="382"/>
      <c r="F21" s="382"/>
      <c r="G21" s="382"/>
      <c r="H21" s="383"/>
    </row>
    <row r="22" spans="1:8" ht="21" customHeight="1">
      <c r="A22" s="384" t="s">
        <v>31</v>
      </c>
      <c r="B22" s="385"/>
      <c r="C22" s="385"/>
      <c r="D22" s="385"/>
      <c r="E22" s="385"/>
      <c r="F22" s="385"/>
      <c r="G22" s="385"/>
      <c r="H22" s="385"/>
    </row>
    <row r="23" spans="1:8" ht="21" customHeight="1">
      <c r="A23" s="385"/>
      <c r="B23" s="385"/>
      <c r="C23" s="385"/>
      <c r="D23" s="385"/>
      <c r="E23" s="385"/>
      <c r="F23" s="385"/>
      <c r="G23" s="385"/>
      <c r="H23" s="385"/>
    </row>
    <row r="24" spans="1:8" ht="21" customHeight="1">
      <c r="A24" s="58"/>
      <c r="B24" s="59"/>
      <c r="C24" s="60"/>
      <c r="D24" s="61"/>
      <c r="E24" s="58"/>
      <c r="F24" s="58"/>
      <c r="G24" s="58"/>
      <c r="H24" s="58"/>
    </row>
    <row r="25" spans="1:8" ht="21" customHeight="1">
      <c r="A25" s="27" t="s">
        <v>1716</v>
      </c>
      <c r="B25" s="125" t="s">
        <v>214</v>
      </c>
      <c r="C25" s="42" t="s">
        <v>1428</v>
      </c>
      <c r="D25" s="94" t="s">
        <v>1439</v>
      </c>
      <c r="E25" s="40" t="s">
        <v>1415</v>
      </c>
      <c r="F25" s="40" t="s">
        <v>983</v>
      </c>
      <c r="G25" s="40" t="s">
        <v>984</v>
      </c>
      <c r="H25" s="40" t="s">
        <v>1416</v>
      </c>
    </row>
    <row r="26" spans="1:8" ht="21" customHeight="1">
      <c r="A26" s="97" t="s">
        <v>1421</v>
      </c>
      <c r="B26" s="126" t="s">
        <v>1422</v>
      </c>
      <c r="C26" s="97" t="s">
        <v>1423</v>
      </c>
      <c r="D26" s="98" t="s">
        <v>1413</v>
      </c>
      <c r="E26" s="99"/>
      <c r="F26" s="99"/>
      <c r="G26" s="99"/>
      <c r="H26" s="99"/>
    </row>
    <row r="27" spans="1:8" ht="21" customHeight="1">
      <c r="A27" s="37" t="s">
        <v>1424</v>
      </c>
      <c r="B27" s="37" t="s">
        <v>1425</v>
      </c>
      <c r="C27" s="14" t="s">
        <v>1426</v>
      </c>
      <c r="D27" s="38" t="s">
        <v>1427</v>
      </c>
      <c r="E27" s="105">
        <f>SUM(E28:E33)</f>
        <v>83910</v>
      </c>
      <c r="F27" s="105">
        <f>SUM(F28:F33)</f>
        <v>84786.44</v>
      </c>
      <c r="G27" s="105">
        <f>SUM(G28:G33)</f>
        <v>90000</v>
      </c>
      <c r="H27" s="105">
        <f aca="true" t="shared" si="1" ref="H27:H34">IF(E27=0,,F27/E27*100)</f>
        <v>101.04450005958765</v>
      </c>
    </row>
    <row r="28" spans="1:8" ht="21" customHeight="1">
      <c r="A28" s="32">
        <v>632001</v>
      </c>
      <c r="B28" s="73" t="s">
        <v>215</v>
      </c>
      <c r="C28" s="32" t="s">
        <v>1639</v>
      </c>
      <c r="D28" s="33" t="s">
        <v>1258</v>
      </c>
      <c r="E28" s="278">
        <v>53000</v>
      </c>
      <c r="F28" s="45">
        <v>34791.62</v>
      </c>
      <c r="G28" s="45">
        <v>53000</v>
      </c>
      <c r="H28" s="45">
        <f t="shared" si="1"/>
        <v>65.64456603773586</v>
      </c>
    </row>
    <row r="29" spans="1:8" ht="21" customHeight="1">
      <c r="A29" s="32">
        <v>632002</v>
      </c>
      <c r="B29" s="73" t="s">
        <v>216</v>
      </c>
      <c r="C29" s="32" t="s">
        <v>1639</v>
      </c>
      <c r="D29" s="33" t="s">
        <v>1259</v>
      </c>
      <c r="E29" s="278">
        <v>350</v>
      </c>
      <c r="F29" s="45">
        <v>0</v>
      </c>
      <c r="G29" s="45">
        <v>350</v>
      </c>
      <c r="H29" s="45">
        <f t="shared" si="1"/>
        <v>0</v>
      </c>
    </row>
    <row r="30" spans="1:9" ht="21" customHeight="1">
      <c r="A30" s="32">
        <v>635</v>
      </c>
      <c r="B30" s="73" t="s">
        <v>1435</v>
      </c>
      <c r="C30" s="32" t="s">
        <v>1639</v>
      </c>
      <c r="D30" s="33" t="s">
        <v>1985</v>
      </c>
      <c r="E30" s="46">
        <v>0</v>
      </c>
      <c r="F30" s="45">
        <v>700.02</v>
      </c>
      <c r="G30" s="45">
        <v>0</v>
      </c>
      <c r="H30" s="45">
        <f t="shared" si="1"/>
        <v>0</v>
      </c>
      <c r="I30" s="221"/>
    </row>
    <row r="31" spans="1:8" ht="21" customHeight="1">
      <c r="A31" s="32">
        <v>630</v>
      </c>
      <c r="B31" s="73" t="s">
        <v>1651</v>
      </c>
      <c r="C31" s="32" t="s">
        <v>1639</v>
      </c>
      <c r="D31" s="70" t="s">
        <v>443</v>
      </c>
      <c r="E31" s="278">
        <v>3500</v>
      </c>
      <c r="F31" s="34">
        <v>180</v>
      </c>
      <c r="G31" s="34">
        <v>3500</v>
      </c>
      <c r="H31" s="45">
        <f t="shared" si="1"/>
        <v>5.142857142857142</v>
      </c>
    </row>
    <row r="32" spans="1:8" ht="20.25" customHeight="1">
      <c r="A32" s="32">
        <v>641001</v>
      </c>
      <c r="B32" s="73" t="s">
        <v>1649</v>
      </c>
      <c r="C32" s="32" t="s">
        <v>1639</v>
      </c>
      <c r="D32" s="33" t="s">
        <v>1260</v>
      </c>
      <c r="E32" s="278">
        <v>27060</v>
      </c>
      <c r="F32" s="45">
        <v>27060</v>
      </c>
      <c r="G32" s="45">
        <v>33150</v>
      </c>
      <c r="H32" s="45">
        <f t="shared" si="1"/>
        <v>100</v>
      </c>
    </row>
    <row r="33" spans="1:8" ht="20.25" customHeight="1">
      <c r="A33" s="32">
        <v>700</v>
      </c>
      <c r="B33" s="73" t="s">
        <v>1650</v>
      </c>
      <c r="C33" s="32" t="s">
        <v>1639</v>
      </c>
      <c r="D33" s="33" t="s">
        <v>1909</v>
      </c>
      <c r="E33" s="34">
        <v>0</v>
      </c>
      <c r="F33" s="45">
        <v>22054.8</v>
      </c>
      <c r="G33" s="45">
        <v>0</v>
      </c>
      <c r="H33" s="45">
        <f t="shared" si="1"/>
        <v>0</v>
      </c>
    </row>
    <row r="34" spans="1:8" ht="21" customHeight="1">
      <c r="A34" s="48"/>
      <c r="B34" s="103"/>
      <c r="C34" s="104" t="s">
        <v>1639</v>
      </c>
      <c r="D34" s="48" t="s">
        <v>1417</v>
      </c>
      <c r="E34" s="50">
        <f>SUM(E27)</f>
        <v>83910</v>
      </c>
      <c r="F34" s="50">
        <f>SUM(F27)</f>
        <v>84786.44</v>
      </c>
      <c r="G34" s="50">
        <f>SUM(G27)</f>
        <v>90000</v>
      </c>
      <c r="H34" s="50">
        <f t="shared" si="1"/>
        <v>101.04450005958765</v>
      </c>
    </row>
    <row r="35" spans="1:8" ht="21" customHeight="1">
      <c r="A35" s="58"/>
      <c r="B35" s="59"/>
      <c r="C35" s="60"/>
      <c r="D35" s="61"/>
      <c r="E35" s="58"/>
      <c r="F35" s="58"/>
      <c r="G35" s="58"/>
      <c r="H35" s="58"/>
    </row>
    <row r="36" spans="1:8" ht="21" customHeight="1">
      <c r="A36" s="382" t="s">
        <v>1692</v>
      </c>
      <c r="B36" s="382"/>
      <c r="C36" s="382"/>
      <c r="D36" s="382"/>
      <c r="E36" s="382"/>
      <c r="F36" s="382"/>
      <c r="G36" s="382"/>
      <c r="H36" s="383"/>
    </row>
    <row r="37" spans="1:8" ht="32.25" customHeight="1">
      <c r="A37" s="384" t="s">
        <v>32</v>
      </c>
      <c r="B37" s="385"/>
      <c r="C37" s="385"/>
      <c r="D37" s="385"/>
      <c r="E37" s="385"/>
      <c r="F37" s="385"/>
      <c r="G37" s="385"/>
      <c r="H37" s="385"/>
    </row>
    <row r="38" spans="1:8" ht="28.5" customHeight="1">
      <c r="A38" s="385"/>
      <c r="B38" s="385"/>
      <c r="C38" s="385"/>
      <c r="D38" s="385"/>
      <c r="E38" s="385"/>
      <c r="F38" s="385"/>
      <c r="G38" s="385"/>
      <c r="H38" s="385"/>
    </row>
    <row r="39" spans="1:8" ht="21" customHeight="1">
      <c r="A39" s="58"/>
      <c r="B39" s="59"/>
      <c r="C39" s="60"/>
      <c r="D39" s="61"/>
      <c r="E39" s="58"/>
      <c r="F39" s="58"/>
      <c r="G39" s="58"/>
      <c r="H39" s="58"/>
    </row>
    <row r="40" spans="1:8" ht="21" customHeight="1">
      <c r="A40" s="18" t="s">
        <v>1715</v>
      </c>
      <c r="B40" s="41" t="s">
        <v>1436</v>
      </c>
      <c r="C40" s="42" t="s">
        <v>1428</v>
      </c>
      <c r="D40" s="94" t="s">
        <v>1752</v>
      </c>
      <c r="E40" s="40" t="s">
        <v>1415</v>
      </c>
      <c r="F40" s="40" t="s">
        <v>983</v>
      </c>
      <c r="G40" s="40" t="s">
        <v>984</v>
      </c>
      <c r="H40" s="40" t="s">
        <v>1416</v>
      </c>
    </row>
    <row r="41" spans="1:8" ht="21" customHeight="1">
      <c r="A41" s="95" t="s">
        <v>1421</v>
      </c>
      <c r="B41" s="96" t="s">
        <v>1422</v>
      </c>
      <c r="C41" s="97" t="s">
        <v>1423</v>
      </c>
      <c r="D41" s="98" t="s">
        <v>1413</v>
      </c>
      <c r="E41" s="99"/>
      <c r="F41" s="99"/>
      <c r="G41" s="99"/>
      <c r="H41" s="99"/>
    </row>
    <row r="42" spans="1:8" ht="21" customHeight="1">
      <c r="A42" s="37" t="s">
        <v>1424</v>
      </c>
      <c r="B42" s="37" t="s">
        <v>1425</v>
      </c>
      <c r="C42" s="14" t="s">
        <v>1426</v>
      </c>
      <c r="D42" s="38" t="s">
        <v>1427</v>
      </c>
      <c r="E42" s="105">
        <f>SUM(E43:E44)</f>
        <v>6000</v>
      </c>
      <c r="F42" s="105">
        <f>SUM(F43:F44)</f>
        <v>10986</v>
      </c>
      <c r="G42" s="105">
        <f>SUM(G43:G44)</f>
        <v>13000</v>
      </c>
      <c r="H42" s="105">
        <f>IF(E42=0,,F42/E42*100)</f>
        <v>183.1</v>
      </c>
    </row>
    <row r="43" spans="1:8" ht="21" customHeight="1">
      <c r="A43" s="32">
        <v>641</v>
      </c>
      <c r="B43" s="73" t="s">
        <v>1437</v>
      </c>
      <c r="C43" s="32" t="s">
        <v>1639</v>
      </c>
      <c r="D43" s="334" t="s">
        <v>1714</v>
      </c>
      <c r="E43" s="333">
        <v>6000</v>
      </c>
      <c r="F43" s="266">
        <v>6000</v>
      </c>
      <c r="G43" s="45">
        <v>13000</v>
      </c>
      <c r="H43" s="45">
        <f>IF(E43=0,,F43/E43*100)</f>
        <v>100</v>
      </c>
    </row>
    <row r="44" spans="1:8" ht="21" customHeight="1">
      <c r="A44" s="32">
        <v>700</v>
      </c>
      <c r="B44" s="73" t="s">
        <v>773</v>
      </c>
      <c r="C44" s="32" t="s">
        <v>1639</v>
      </c>
      <c r="D44" s="334" t="s">
        <v>774</v>
      </c>
      <c r="E44" s="330">
        <v>0</v>
      </c>
      <c r="F44" s="266">
        <v>4986</v>
      </c>
      <c r="G44" s="45">
        <v>0</v>
      </c>
      <c r="H44" s="45">
        <f>IF(E44=0,,F44/E44*100)</f>
        <v>0</v>
      </c>
    </row>
    <row r="45" spans="1:8" ht="21" customHeight="1">
      <c r="A45" s="48"/>
      <c r="B45" s="103"/>
      <c r="C45" s="104" t="s">
        <v>1639</v>
      </c>
      <c r="D45" s="48" t="s">
        <v>1417</v>
      </c>
      <c r="E45" s="50">
        <f>SUM(E42)</f>
        <v>6000</v>
      </c>
      <c r="F45" s="50">
        <f>SUM(F42)</f>
        <v>10986</v>
      </c>
      <c r="G45" s="50">
        <f>SUM(G42)</f>
        <v>13000</v>
      </c>
      <c r="H45" s="50">
        <f>IF(E45=0,,F45/E45*100)</f>
        <v>183.1</v>
      </c>
    </row>
    <row r="46" ht="21" customHeight="1"/>
    <row r="47" spans="1:8" ht="8.25">
      <c r="A47" s="382" t="s">
        <v>1692</v>
      </c>
      <c r="B47" s="382"/>
      <c r="C47" s="382"/>
      <c r="D47" s="382"/>
      <c r="E47" s="382"/>
      <c r="F47" s="382"/>
      <c r="G47" s="382"/>
      <c r="H47" s="383"/>
    </row>
    <row r="48" spans="1:8" ht="15" customHeight="1">
      <c r="A48" s="384" t="s">
        <v>33</v>
      </c>
      <c r="B48" s="385"/>
      <c r="C48" s="385"/>
      <c r="D48" s="385"/>
      <c r="E48" s="385"/>
      <c r="F48" s="385"/>
      <c r="G48" s="385"/>
      <c r="H48" s="385"/>
    </row>
    <row r="49" spans="1:8" ht="21" customHeight="1">
      <c r="A49" s="385"/>
      <c r="B49" s="385"/>
      <c r="C49" s="385"/>
      <c r="D49" s="385"/>
      <c r="E49" s="385"/>
      <c r="F49" s="385"/>
      <c r="G49" s="385"/>
      <c r="H49" s="385"/>
    </row>
    <row r="50" ht="21" customHeight="1">
      <c r="F50" s="222"/>
    </row>
    <row r="51" spans="1:8" ht="21" customHeight="1">
      <c r="A51" s="18" t="s">
        <v>1717</v>
      </c>
      <c r="B51" s="41" t="s">
        <v>1261</v>
      </c>
      <c r="C51" s="42" t="s">
        <v>1428</v>
      </c>
      <c r="D51" s="94" t="s">
        <v>1263</v>
      </c>
      <c r="E51" s="40" t="s">
        <v>1415</v>
      </c>
      <c r="F51" s="40" t="s">
        <v>983</v>
      </c>
      <c r="G51" s="40" t="s">
        <v>984</v>
      </c>
      <c r="H51" s="40" t="s">
        <v>1416</v>
      </c>
    </row>
    <row r="52" spans="1:8" ht="21" customHeight="1">
      <c r="A52" s="95" t="s">
        <v>1421</v>
      </c>
      <c r="B52" s="96" t="s">
        <v>1422</v>
      </c>
      <c r="C52" s="97" t="s">
        <v>1423</v>
      </c>
      <c r="D52" s="98" t="s">
        <v>1413</v>
      </c>
      <c r="E52" s="99"/>
      <c r="F52" s="99"/>
      <c r="G52" s="99"/>
      <c r="H52" s="99"/>
    </row>
    <row r="53" spans="1:8" ht="21" customHeight="1">
      <c r="A53" s="37" t="s">
        <v>1424</v>
      </c>
      <c r="B53" s="37" t="s">
        <v>1425</v>
      </c>
      <c r="C53" s="14" t="s">
        <v>1426</v>
      </c>
      <c r="D53" s="38" t="s">
        <v>1427</v>
      </c>
      <c r="E53" s="105">
        <f>SUM(E54:E64)</f>
        <v>111852</v>
      </c>
      <c r="F53" s="105">
        <f>SUM(F54:F64)</f>
        <v>131533.49</v>
      </c>
      <c r="G53" s="105">
        <f>SUM(G54:G64)</f>
        <v>121339</v>
      </c>
      <c r="H53" s="105">
        <f>IF(E53=0,,F53/E53*100)</f>
        <v>117.59601079998569</v>
      </c>
    </row>
    <row r="54" spans="1:10" ht="21" customHeight="1">
      <c r="A54" s="68">
        <v>61</v>
      </c>
      <c r="B54" s="73" t="s">
        <v>1440</v>
      </c>
      <c r="C54" s="32" t="s">
        <v>1639</v>
      </c>
      <c r="D54" s="69" t="s">
        <v>444</v>
      </c>
      <c r="E54" s="278">
        <v>58620</v>
      </c>
      <c r="F54" s="46">
        <v>63889.28</v>
      </c>
      <c r="G54" s="45">
        <v>63404</v>
      </c>
      <c r="H54" s="45">
        <f>IF(E54=0,,F54/E54*100)</f>
        <v>108.98887751620607</v>
      </c>
      <c r="J54" s="249"/>
    </row>
    <row r="55" spans="1:10" ht="21" customHeight="1">
      <c r="A55" s="68">
        <v>62</v>
      </c>
      <c r="B55" s="73" t="s">
        <v>1441</v>
      </c>
      <c r="C55" s="32" t="s">
        <v>1639</v>
      </c>
      <c r="D55" s="69" t="s">
        <v>427</v>
      </c>
      <c r="E55" s="278">
        <v>20517</v>
      </c>
      <c r="F55" s="46">
        <v>21985.83</v>
      </c>
      <c r="G55" s="46">
        <v>22191</v>
      </c>
      <c r="H55" s="45">
        <f>IF(E55=0,,F55/E55*100)</f>
        <v>107.15908758590437</v>
      </c>
      <c r="J55" s="249"/>
    </row>
    <row r="56" spans="1:10" ht="21" customHeight="1">
      <c r="A56" s="32">
        <v>63</v>
      </c>
      <c r="B56" s="73" t="s">
        <v>1442</v>
      </c>
      <c r="C56" s="32" t="s">
        <v>1639</v>
      </c>
      <c r="D56" s="33" t="s">
        <v>428</v>
      </c>
      <c r="E56" s="45">
        <v>13590</v>
      </c>
      <c r="F56" s="46">
        <v>20758.33</v>
      </c>
      <c r="G56" s="46">
        <v>13590</v>
      </c>
      <c r="H56" s="45">
        <f>IF(E56=0,,F56/E56*100)</f>
        <v>152.74709345106697</v>
      </c>
      <c r="J56" s="249"/>
    </row>
    <row r="57" spans="1:10" ht="21" customHeight="1">
      <c r="A57" s="32">
        <v>64</v>
      </c>
      <c r="B57" s="73" t="s">
        <v>1444</v>
      </c>
      <c r="C57" s="32" t="s">
        <v>1639</v>
      </c>
      <c r="D57" s="33" t="s">
        <v>445</v>
      </c>
      <c r="E57" s="45">
        <v>100</v>
      </c>
      <c r="F57" s="46">
        <v>66</v>
      </c>
      <c r="G57" s="46">
        <v>100</v>
      </c>
      <c r="H57" s="45">
        <f>IF(E57=0,,F57/E57*100)</f>
        <v>66</v>
      </c>
      <c r="J57" s="249"/>
    </row>
    <row r="58" spans="1:10" ht="21" customHeight="1">
      <c r="A58" s="68">
        <v>61</v>
      </c>
      <c r="B58" s="73" t="s">
        <v>1445</v>
      </c>
      <c r="C58" s="32" t="s">
        <v>1639</v>
      </c>
      <c r="D58" s="69" t="s">
        <v>446</v>
      </c>
      <c r="E58" s="45">
        <v>11939</v>
      </c>
      <c r="F58" s="46">
        <v>14037.98</v>
      </c>
      <c r="G58" s="46">
        <v>14183</v>
      </c>
      <c r="H58" s="45">
        <f aca="true" t="shared" si="2" ref="H58:H69">IF(E58=0,,F58/E58*100)</f>
        <v>117.58086941954937</v>
      </c>
      <c r="J58" s="249"/>
    </row>
    <row r="59" spans="1:10" ht="21" customHeight="1">
      <c r="A59" s="68">
        <v>62</v>
      </c>
      <c r="B59" s="73" t="s">
        <v>1429</v>
      </c>
      <c r="C59" s="32" t="s">
        <v>1639</v>
      </c>
      <c r="D59" s="69" t="s">
        <v>447</v>
      </c>
      <c r="E59" s="45">
        <v>4186</v>
      </c>
      <c r="F59" s="46">
        <v>6978.34</v>
      </c>
      <c r="G59" s="46">
        <v>4971</v>
      </c>
      <c r="H59" s="45">
        <f t="shared" si="2"/>
        <v>166.70664118490205</v>
      </c>
      <c r="J59" s="249"/>
    </row>
    <row r="60" spans="1:10" ht="21" customHeight="1">
      <c r="A60" s="32">
        <v>63</v>
      </c>
      <c r="B60" s="73" t="s">
        <v>1031</v>
      </c>
      <c r="C60" s="32" t="s">
        <v>1639</v>
      </c>
      <c r="D60" s="33" t="s">
        <v>448</v>
      </c>
      <c r="E60" s="45">
        <v>2600</v>
      </c>
      <c r="F60" s="46">
        <v>3817.73</v>
      </c>
      <c r="G60" s="46">
        <v>2600</v>
      </c>
      <c r="H60" s="45">
        <f t="shared" si="2"/>
        <v>146.83576923076924</v>
      </c>
      <c r="J60" s="249"/>
    </row>
    <row r="61" spans="1:10" ht="21" customHeight="1">
      <c r="A61" s="32">
        <v>64</v>
      </c>
      <c r="B61" s="73" t="s">
        <v>1652</v>
      </c>
      <c r="C61" s="32" t="s">
        <v>1639</v>
      </c>
      <c r="D61" s="33" t="s">
        <v>1910</v>
      </c>
      <c r="E61" s="45">
        <v>300</v>
      </c>
      <c r="F61" s="45">
        <v>0</v>
      </c>
      <c r="G61" s="45">
        <v>300</v>
      </c>
      <c r="H61" s="45">
        <f t="shared" si="2"/>
        <v>0</v>
      </c>
      <c r="J61" s="249"/>
    </row>
    <row r="62" spans="1:10" ht="21" customHeight="1">
      <c r="A62" s="68">
        <v>713</v>
      </c>
      <c r="B62" s="73" t="s">
        <v>1653</v>
      </c>
      <c r="C62" s="32" t="s">
        <v>1639</v>
      </c>
      <c r="D62" s="33" t="s">
        <v>1719</v>
      </c>
      <c r="E62" s="45"/>
      <c r="F62" s="45"/>
      <c r="G62" s="45"/>
      <c r="H62" s="45">
        <f t="shared" si="2"/>
        <v>0</v>
      </c>
      <c r="J62" s="249"/>
    </row>
    <row r="63" spans="1:10" ht="21" customHeight="1">
      <c r="A63" s="68">
        <v>700</v>
      </c>
      <c r="B63" s="73" t="s">
        <v>1654</v>
      </c>
      <c r="C63" s="32" t="s">
        <v>1639</v>
      </c>
      <c r="D63" s="101" t="s">
        <v>1285</v>
      </c>
      <c r="E63" s="133"/>
      <c r="F63" s="133"/>
      <c r="G63" s="133"/>
      <c r="H63" s="45">
        <f t="shared" si="2"/>
        <v>0</v>
      </c>
      <c r="J63" s="249"/>
    </row>
    <row r="64" spans="1:10" ht="21" customHeight="1">
      <c r="A64" s="68"/>
      <c r="B64" s="73" t="s">
        <v>1655</v>
      </c>
      <c r="C64" s="32" t="s">
        <v>1639</v>
      </c>
      <c r="D64" s="101"/>
      <c r="E64" s="46"/>
      <c r="F64" s="46"/>
      <c r="G64" s="46"/>
      <c r="H64" s="45">
        <f t="shared" si="2"/>
        <v>0</v>
      </c>
      <c r="J64" s="249"/>
    </row>
    <row r="65" spans="1:10" ht="21" customHeight="1">
      <c r="A65" s="37" t="s">
        <v>1084</v>
      </c>
      <c r="B65" s="37" t="s">
        <v>1085</v>
      </c>
      <c r="C65" s="14" t="s">
        <v>1426</v>
      </c>
      <c r="D65" s="15" t="s">
        <v>1704</v>
      </c>
      <c r="E65" s="39">
        <f>SUM(E66:E67)</f>
        <v>2739</v>
      </c>
      <c r="F65" s="39">
        <f>SUM(F66:F67)</f>
        <v>4046.84</v>
      </c>
      <c r="G65" s="39">
        <f>SUM(G66:G67)</f>
        <v>2739</v>
      </c>
      <c r="H65" s="105">
        <f>IF(E65=0,,F65/E65*100)</f>
        <v>147.74881343556044</v>
      </c>
      <c r="J65" s="249"/>
    </row>
    <row r="66" spans="1:10" ht="21" customHeight="1">
      <c r="A66" s="32">
        <v>600</v>
      </c>
      <c r="B66" s="73" t="s">
        <v>1512</v>
      </c>
      <c r="C66" s="32" t="s">
        <v>1639</v>
      </c>
      <c r="D66" s="101" t="s">
        <v>1033</v>
      </c>
      <c r="E66" s="133"/>
      <c r="F66" s="67"/>
      <c r="G66" s="45"/>
      <c r="H66" s="45">
        <f t="shared" si="2"/>
        <v>0</v>
      </c>
      <c r="J66" s="249"/>
    </row>
    <row r="67" spans="1:10" ht="21" customHeight="1">
      <c r="A67" s="32">
        <v>600</v>
      </c>
      <c r="B67" s="73" t="s">
        <v>1550</v>
      </c>
      <c r="C67" s="20" t="s">
        <v>1878</v>
      </c>
      <c r="D67" s="101" t="s">
        <v>1033</v>
      </c>
      <c r="E67" s="133">
        <v>2739</v>
      </c>
      <c r="F67" s="67">
        <v>4046.84</v>
      </c>
      <c r="G67" s="45">
        <v>2739</v>
      </c>
      <c r="H67" s="45">
        <f t="shared" si="2"/>
        <v>147.74881343556044</v>
      </c>
      <c r="J67" s="249"/>
    </row>
    <row r="68" spans="1:10" ht="21" customHeight="1">
      <c r="A68" s="47" t="s">
        <v>1092</v>
      </c>
      <c r="B68" s="47" t="s">
        <v>1093</v>
      </c>
      <c r="C68" s="25" t="s">
        <v>1426</v>
      </c>
      <c r="D68" s="17" t="s">
        <v>1094</v>
      </c>
      <c r="E68" s="26">
        <f>SUM(E69)</f>
        <v>18261</v>
      </c>
      <c r="F68" s="26">
        <f>SUM(F69)</f>
        <v>22932.15</v>
      </c>
      <c r="G68" s="26">
        <f>SUM(G69)</f>
        <v>18261</v>
      </c>
      <c r="H68" s="26">
        <f t="shared" si="2"/>
        <v>125.57992442911123</v>
      </c>
      <c r="J68" s="249"/>
    </row>
    <row r="69" spans="1:10" ht="21" customHeight="1">
      <c r="A69" s="32">
        <v>600</v>
      </c>
      <c r="B69" s="73" t="s">
        <v>319</v>
      </c>
      <c r="C69" s="32" t="s">
        <v>1879</v>
      </c>
      <c r="D69" s="101" t="s">
        <v>1033</v>
      </c>
      <c r="E69" s="133">
        <v>18261</v>
      </c>
      <c r="F69" s="67">
        <v>22932.15</v>
      </c>
      <c r="G69" s="45">
        <v>18261</v>
      </c>
      <c r="H69" s="45">
        <f t="shared" si="2"/>
        <v>125.57992442911123</v>
      </c>
      <c r="J69" s="249"/>
    </row>
    <row r="70" spans="1:11" ht="21" customHeight="1">
      <c r="A70" s="48"/>
      <c r="B70" s="103"/>
      <c r="C70" s="104" t="s">
        <v>1639</v>
      </c>
      <c r="D70" s="48" t="s">
        <v>1417</v>
      </c>
      <c r="E70" s="270">
        <f>SUM(E65,E53,E68)</f>
        <v>132852</v>
      </c>
      <c r="F70" s="270">
        <f>SUM(F65,F53,F68)</f>
        <v>158512.47999999998</v>
      </c>
      <c r="G70" s="270">
        <f>SUM(G65,G53,G68)</f>
        <v>142339</v>
      </c>
      <c r="H70" s="50">
        <f>IF(E70=0,,F70/E70*100)</f>
        <v>119.31508746575135</v>
      </c>
      <c r="I70" s="272"/>
      <c r="J70" s="272"/>
      <c r="K70" s="272"/>
    </row>
    <row r="71" ht="21" customHeight="1">
      <c r="J71" s="249"/>
    </row>
    <row r="72" spans="1:8" ht="8.25">
      <c r="A72" s="382" t="s">
        <v>1692</v>
      </c>
      <c r="B72" s="382"/>
      <c r="C72" s="382"/>
      <c r="D72" s="382"/>
      <c r="E72" s="382"/>
      <c r="F72" s="382"/>
      <c r="G72" s="382"/>
      <c r="H72" s="383"/>
    </row>
    <row r="73" spans="1:8" ht="36.75" customHeight="1">
      <c r="A73" s="384" t="s">
        <v>34</v>
      </c>
      <c r="B73" s="385"/>
      <c r="C73" s="385"/>
      <c r="D73" s="385"/>
      <c r="E73" s="385"/>
      <c r="F73" s="385"/>
      <c r="G73" s="385"/>
      <c r="H73" s="385"/>
    </row>
    <row r="74" spans="1:8" ht="19.5" customHeight="1">
      <c r="A74" s="385"/>
      <c r="B74" s="385"/>
      <c r="C74" s="385"/>
      <c r="D74" s="385"/>
      <c r="E74" s="385"/>
      <c r="F74" s="385"/>
      <c r="G74" s="385"/>
      <c r="H74" s="385"/>
    </row>
    <row r="75" spans="5:7" ht="21" customHeight="1">
      <c r="E75" s="283"/>
      <c r="F75" s="283"/>
      <c r="G75" s="283"/>
    </row>
    <row r="76" spans="1:8" ht="21" customHeight="1">
      <c r="A76" s="40"/>
      <c r="B76" s="41" t="s">
        <v>1751</v>
      </c>
      <c r="C76" s="42" t="s">
        <v>1428</v>
      </c>
      <c r="D76" s="94" t="s">
        <v>1262</v>
      </c>
      <c r="E76" s="40" t="s">
        <v>1415</v>
      </c>
      <c r="F76" s="40" t="s">
        <v>983</v>
      </c>
      <c r="G76" s="40" t="s">
        <v>984</v>
      </c>
      <c r="H76" s="40" t="s">
        <v>1416</v>
      </c>
    </row>
    <row r="77" spans="1:8" ht="21" customHeight="1">
      <c r="A77" s="95" t="s">
        <v>1421</v>
      </c>
      <c r="B77" s="96" t="s">
        <v>1422</v>
      </c>
      <c r="C77" s="97" t="s">
        <v>1423</v>
      </c>
      <c r="D77" s="98" t="s">
        <v>1413</v>
      </c>
      <c r="E77" s="99"/>
      <c r="F77" s="99"/>
      <c r="G77" s="99"/>
      <c r="H77" s="99"/>
    </row>
    <row r="78" spans="1:8" ht="21" customHeight="1">
      <c r="A78" s="37" t="s">
        <v>1424</v>
      </c>
      <c r="B78" s="37" t="s">
        <v>1425</v>
      </c>
      <c r="C78" s="14" t="s">
        <v>1426</v>
      </c>
      <c r="D78" s="38" t="s">
        <v>1427</v>
      </c>
      <c r="E78" s="105">
        <f>SUM(E79:E79)</f>
        <v>0</v>
      </c>
      <c r="F78" s="105">
        <f>SUM(F79:F79)</f>
        <v>0</v>
      </c>
      <c r="G78" s="105">
        <f>SUM(G79:G79)</f>
        <v>0</v>
      </c>
      <c r="H78" s="105">
        <f>IF(E78=0,,F78/E78*100)</f>
        <v>0</v>
      </c>
    </row>
    <row r="79" spans="1:8" ht="21" customHeight="1">
      <c r="A79" s="20"/>
      <c r="B79" s="29" t="s">
        <v>1753</v>
      </c>
      <c r="C79" s="20" t="s">
        <v>1639</v>
      </c>
      <c r="D79" s="101"/>
      <c r="E79" s="45"/>
      <c r="F79" s="45"/>
      <c r="G79" s="45"/>
      <c r="H79" s="102">
        <f>IF(E79=0,,F79/E79*100)</f>
        <v>0</v>
      </c>
    </row>
    <row r="80" spans="1:8" ht="21" customHeight="1">
      <c r="A80" s="48"/>
      <c r="B80" s="103"/>
      <c r="C80" s="104" t="s">
        <v>1639</v>
      </c>
      <c r="D80" s="48" t="s">
        <v>1417</v>
      </c>
      <c r="E80" s="50">
        <f>SUM(E78)</f>
        <v>0</v>
      </c>
      <c r="F80" s="50">
        <f>SUM(F78)</f>
        <v>0</v>
      </c>
      <c r="G80" s="50">
        <f>SUM(G78)</f>
        <v>0</v>
      </c>
      <c r="H80" s="50">
        <f>IF(E80=0,,F80/E80*100)</f>
        <v>0</v>
      </c>
    </row>
    <row r="81" ht="21" customHeight="1"/>
    <row r="82" spans="1:8" ht="8.25">
      <c r="A82" s="382" t="s">
        <v>1692</v>
      </c>
      <c r="B82" s="382"/>
      <c r="C82" s="382"/>
      <c r="D82" s="382"/>
      <c r="E82" s="382"/>
      <c r="F82" s="382"/>
      <c r="G82" s="382"/>
      <c r="H82" s="383"/>
    </row>
    <row r="83" spans="1:8" ht="8.25">
      <c r="A83" s="384" t="s">
        <v>1813</v>
      </c>
      <c r="B83" s="385"/>
      <c r="C83" s="385"/>
      <c r="D83" s="385"/>
      <c r="E83" s="385"/>
      <c r="F83" s="385"/>
      <c r="G83" s="385"/>
      <c r="H83" s="385"/>
    </row>
    <row r="84" spans="1:8" ht="21" customHeight="1">
      <c r="A84" s="385"/>
      <c r="B84" s="385"/>
      <c r="C84" s="385"/>
      <c r="D84" s="385"/>
      <c r="E84" s="385"/>
      <c r="F84" s="385"/>
      <c r="G84" s="385"/>
      <c r="H84" s="385"/>
    </row>
    <row r="87" spans="1:8" ht="21" customHeight="1">
      <c r="A87" s="425" t="s">
        <v>206</v>
      </c>
      <c r="B87" s="425"/>
      <c r="C87" s="425"/>
      <c r="D87" s="425"/>
      <c r="E87" s="410">
        <v>2019</v>
      </c>
      <c r="F87" s="410"/>
      <c r="G87" s="410"/>
      <c r="H87" s="411"/>
    </row>
    <row r="88" spans="1:8" ht="21" customHeight="1">
      <c r="A88" s="86" t="s">
        <v>1421</v>
      </c>
      <c r="B88" s="37" t="s">
        <v>1422</v>
      </c>
      <c r="C88" s="14" t="s">
        <v>1423</v>
      </c>
      <c r="D88" s="15" t="s">
        <v>1413</v>
      </c>
      <c r="E88" s="86" t="s">
        <v>1284</v>
      </c>
      <c r="F88" s="86" t="s">
        <v>1285</v>
      </c>
      <c r="G88" s="86" t="s">
        <v>1420</v>
      </c>
      <c r="H88" s="86" t="s">
        <v>1417</v>
      </c>
    </row>
    <row r="89" spans="1:8" ht="21" customHeight="1">
      <c r="A89" s="106" t="s">
        <v>1288</v>
      </c>
      <c r="B89" s="401" t="s">
        <v>209</v>
      </c>
      <c r="C89" s="404" t="s">
        <v>1428</v>
      </c>
      <c r="D89" s="407" t="s">
        <v>210</v>
      </c>
      <c r="E89" s="107">
        <f>SUM(E15:E16)</f>
        <v>5600</v>
      </c>
      <c r="F89" s="107">
        <f>SUM(E18)</f>
        <v>0</v>
      </c>
      <c r="G89" s="107"/>
      <c r="H89" s="107">
        <f>SUM(E89:G89)</f>
        <v>5600</v>
      </c>
    </row>
    <row r="90" spans="1:8" ht="21" customHeight="1">
      <c r="A90" s="106" t="s">
        <v>1290</v>
      </c>
      <c r="B90" s="402"/>
      <c r="C90" s="405"/>
      <c r="D90" s="408"/>
      <c r="E90" s="110">
        <f>SUM(F15:F16)</f>
        <v>9376.51</v>
      </c>
      <c r="F90" s="110">
        <f>SUM(F18)</f>
        <v>5003.58</v>
      </c>
      <c r="G90" s="110"/>
      <c r="H90" s="107">
        <f>SUM(E90:G90)</f>
        <v>14380.09</v>
      </c>
    </row>
    <row r="91" spans="1:8" ht="21" customHeight="1">
      <c r="A91" s="106" t="s">
        <v>1291</v>
      </c>
      <c r="B91" s="403"/>
      <c r="C91" s="406"/>
      <c r="D91" s="409"/>
      <c r="E91" s="110">
        <f>IF(E90=0,,E90/E89*100)</f>
        <v>167.43767857142856</v>
      </c>
      <c r="F91" s="110">
        <f>IF(F89=0,,F90/F89*100)</f>
        <v>0</v>
      </c>
      <c r="G91" s="110">
        <f>IF(G90=0,,G90/G89*100)</f>
        <v>0</v>
      </c>
      <c r="H91" s="110">
        <f>IF(H90=0,,H90/H89*100)</f>
        <v>256.78732142857143</v>
      </c>
    </row>
    <row r="92" spans="1:8" ht="21" customHeight="1">
      <c r="A92" s="106" t="s">
        <v>1288</v>
      </c>
      <c r="B92" s="401" t="s">
        <v>214</v>
      </c>
      <c r="C92" s="404" t="s">
        <v>1428</v>
      </c>
      <c r="D92" s="407" t="s">
        <v>1439</v>
      </c>
      <c r="E92" s="110">
        <f>SUM(E28:E32)</f>
        <v>83910</v>
      </c>
      <c r="F92" s="110">
        <f>SUM(E33)</f>
        <v>0</v>
      </c>
      <c r="G92" s="110"/>
      <c r="H92" s="110">
        <f>SUM(E92:G92)</f>
        <v>83910</v>
      </c>
    </row>
    <row r="93" spans="1:8" ht="21" customHeight="1">
      <c r="A93" s="106" t="s">
        <v>1290</v>
      </c>
      <c r="B93" s="402"/>
      <c r="C93" s="405"/>
      <c r="D93" s="408"/>
      <c r="E93" s="110">
        <f>SUM(F28:F32)</f>
        <v>62731.64</v>
      </c>
      <c r="F93" s="110">
        <f>SUM(F33)</f>
        <v>22054.8</v>
      </c>
      <c r="G93" s="110"/>
      <c r="H93" s="110">
        <f>SUM(E93:G93)</f>
        <v>84786.44</v>
      </c>
    </row>
    <row r="94" spans="1:8" ht="21" customHeight="1">
      <c r="A94" s="106" t="s">
        <v>1291</v>
      </c>
      <c r="B94" s="403"/>
      <c r="C94" s="406"/>
      <c r="D94" s="409"/>
      <c r="E94" s="110">
        <f>IF(E93=0,,E93/E92*100)</f>
        <v>74.76062447860802</v>
      </c>
      <c r="F94" s="110">
        <f>IF(F92=0,,F93/F92*100)</f>
        <v>0</v>
      </c>
      <c r="G94" s="110">
        <f>IF(G93=0,,G93/G92*100)</f>
        <v>0</v>
      </c>
      <c r="H94" s="110">
        <f>IF(H93=0,,H93/H92*100)</f>
        <v>101.04450005958765</v>
      </c>
    </row>
    <row r="95" spans="1:8" ht="21" customHeight="1">
      <c r="A95" s="106" t="s">
        <v>1288</v>
      </c>
      <c r="B95" s="401" t="s">
        <v>1436</v>
      </c>
      <c r="C95" s="404" t="s">
        <v>1428</v>
      </c>
      <c r="D95" s="407" t="s">
        <v>1752</v>
      </c>
      <c r="E95" s="110">
        <f>SUM(E43)</f>
        <v>6000</v>
      </c>
      <c r="F95" s="110">
        <f>SUM(E44)</f>
        <v>0</v>
      </c>
      <c r="G95" s="110"/>
      <c r="H95" s="110">
        <f>SUM(E95:G95)</f>
        <v>6000</v>
      </c>
    </row>
    <row r="96" spans="1:8" ht="21" customHeight="1">
      <c r="A96" s="106" t="s">
        <v>1290</v>
      </c>
      <c r="B96" s="402"/>
      <c r="C96" s="405"/>
      <c r="D96" s="408"/>
      <c r="E96" s="110">
        <f>SUM(F43)</f>
        <v>6000</v>
      </c>
      <c r="F96" s="110">
        <f>SUM(F44)</f>
        <v>4986</v>
      </c>
      <c r="G96" s="110"/>
      <c r="H96" s="110">
        <f>SUM(E96:G96)</f>
        <v>10986</v>
      </c>
    </row>
    <row r="97" spans="1:8" ht="21" customHeight="1">
      <c r="A97" s="106" t="s">
        <v>1291</v>
      </c>
      <c r="B97" s="403"/>
      <c r="C97" s="406"/>
      <c r="D97" s="409"/>
      <c r="E97" s="110">
        <f>IF(E96=0,,E96/E95*100)</f>
        <v>100</v>
      </c>
      <c r="F97" s="110">
        <f>IF(F95=0,,F96/F95*100)</f>
        <v>0</v>
      </c>
      <c r="G97" s="110">
        <f>IF(G96=0,,G96/G95*100)</f>
        <v>0</v>
      </c>
      <c r="H97" s="110">
        <f>IF(H96=0,,H96/H95*100)</f>
        <v>183.1</v>
      </c>
    </row>
    <row r="98" spans="1:8" ht="21" customHeight="1">
      <c r="A98" s="106" t="s">
        <v>1288</v>
      </c>
      <c r="B98" s="401" t="s">
        <v>1438</v>
      </c>
      <c r="C98" s="404" t="s">
        <v>1428</v>
      </c>
      <c r="D98" s="407" t="s">
        <v>1263</v>
      </c>
      <c r="E98" s="110">
        <f>SUM(E54:E61,E66,E67,E69)</f>
        <v>132852</v>
      </c>
      <c r="F98" s="110">
        <f>SUM(E62:E63)</f>
        <v>0</v>
      </c>
      <c r="G98" s="110"/>
      <c r="H98" s="110">
        <f>SUM(E98:G98)</f>
        <v>132852</v>
      </c>
    </row>
    <row r="99" spans="1:8" ht="21" customHeight="1">
      <c r="A99" s="106" t="s">
        <v>1290</v>
      </c>
      <c r="B99" s="402"/>
      <c r="C99" s="405"/>
      <c r="D99" s="408"/>
      <c r="E99" s="110">
        <f>SUM(F66,F54:F61,F67,F69)</f>
        <v>158512.47999999998</v>
      </c>
      <c r="F99" s="110">
        <f>SUM(F62:F63)</f>
        <v>0</v>
      </c>
      <c r="G99" s="110"/>
      <c r="H99" s="110">
        <f>SUM(E99:G99)</f>
        <v>158512.47999999998</v>
      </c>
    </row>
    <row r="100" spans="1:8" ht="21" customHeight="1">
      <c r="A100" s="106" t="s">
        <v>1291</v>
      </c>
      <c r="B100" s="403"/>
      <c r="C100" s="406"/>
      <c r="D100" s="409"/>
      <c r="E100" s="110">
        <f>IF(E99=0,,E99/E98*100)</f>
        <v>119.31508746575135</v>
      </c>
      <c r="F100" s="110">
        <f>IF(F98=0,,F99/F98*100)</f>
        <v>0</v>
      </c>
      <c r="G100" s="110">
        <f>IF(G99=0,,G99/G98*100)</f>
        <v>0</v>
      </c>
      <c r="H100" s="110">
        <f>IF(H99=0,,H99/H98*100)</f>
        <v>119.31508746575135</v>
      </c>
    </row>
    <row r="101" spans="1:8" ht="21" customHeight="1">
      <c r="A101" s="106" t="s">
        <v>1288</v>
      </c>
      <c r="B101" s="401" t="s">
        <v>1751</v>
      </c>
      <c r="C101" s="404" t="s">
        <v>1428</v>
      </c>
      <c r="D101" s="407" t="s">
        <v>1262</v>
      </c>
      <c r="E101" s="110"/>
      <c r="F101" s="110"/>
      <c r="G101" s="110"/>
      <c r="H101" s="110">
        <f>SUM(E101:G101)</f>
        <v>0</v>
      </c>
    </row>
    <row r="102" spans="1:8" ht="21" customHeight="1">
      <c r="A102" s="106" t="s">
        <v>1290</v>
      </c>
      <c r="B102" s="402"/>
      <c r="C102" s="405"/>
      <c r="D102" s="408"/>
      <c r="E102" s="110"/>
      <c r="F102" s="110"/>
      <c r="G102" s="110"/>
      <c r="H102" s="110">
        <f>SUM(E102:G102)</f>
        <v>0</v>
      </c>
    </row>
    <row r="103" spans="1:8" ht="21" customHeight="1">
      <c r="A103" s="106" t="s">
        <v>1291</v>
      </c>
      <c r="B103" s="403"/>
      <c r="C103" s="406"/>
      <c r="D103" s="409"/>
      <c r="E103" s="110">
        <f>IF(E102=0,,E102/E101*100)</f>
        <v>0</v>
      </c>
      <c r="F103" s="110">
        <f>IF(F102=0,,F102/F101*100)</f>
        <v>0</v>
      </c>
      <c r="G103" s="110">
        <f>IF(G102=0,,G102/G101*100)</f>
        <v>0</v>
      </c>
      <c r="H103" s="110">
        <f>IF(H102=0,,H102/H101*100)</f>
        <v>0</v>
      </c>
    </row>
    <row r="104" spans="1:8" ht="21" customHeight="1">
      <c r="A104" s="111" t="s">
        <v>1288</v>
      </c>
      <c r="B104" s="112"/>
      <c r="C104" s="111"/>
      <c r="D104" s="48" t="s">
        <v>985</v>
      </c>
      <c r="E104" s="113">
        <f aca="true" t="shared" si="3" ref="E104:G105">SUM(E89,E92,E95,E98,E101)</f>
        <v>228362</v>
      </c>
      <c r="F104" s="113">
        <f t="shared" si="3"/>
        <v>0</v>
      </c>
      <c r="G104" s="113">
        <f t="shared" si="3"/>
        <v>0</v>
      </c>
      <c r="H104" s="113">
        <f>SUM(E104:G104)</f>
        <v>228362</v>
      </c>
    </row>
    <row r="105" spans="1:8" ht="21" customHeight="1">
      <c r="A105" s="111" t="s">
        <v>1290</v>
      </c>
      <c r="B105" s="112"/>
      <c r="C105" s="111"/>
      <c r="D105" s="48" t="s">
        <v>986</v>
      </c>
      <c r="E105" s="113">
        <f t="shared" si="3"/>
        <v>236620.62999999998</v>
      </c>
      <c r="F105" s="113">
        <f t="shared" si="3"/>
        <v>32044.379999999997</v>
      </c>
      <c r="G105" s="113">
        <f t="shared" si="3"/>
        <v>0</v>
      </c>
      <c r="H105" s="113">
        <f>SUM(E105:G105)</f>
        <v>268665.00999999995</v>
      </c>
    </row>
    <row r="106" spans="1:8" ht="21" customHeight="1">
      <c r="A106" s="111" t="s">
        <v>1291</v>
      </c>
      <c r="B106" s="112"/>
      <c r="C106" s="111"/>
      <c r="D106" s="48" t="s">
        <v>1292</v>
      </c>
      <c r="E106" s="113">
        <f>IF(E105=0,,E105/E104*100)</f>
        <v>103.61646421033271</v>
      </c>
      <c r="F106" s="113">
        <f>IF(F104=0,,F105/F104*100)</f>
        <v>0</v>
      </c>
      <c r="G106" s="113">
        <f>IF(G105=0,,G105/G104*100)</f>
        <v>0</v>
      </c>
      <c r="H106" s="113">
        <f>IF(H105=0,,H105/H104*100)</f>
        <v>117.64873753076255</v>
      </c>
    </row>
    <row r="107" spans="1:7" ht="8.25">
      <c r="A107" s="115"/>
      <c r="B107" s="52"/>
      <c r="C107" s="51"/>
      <c r="D107" s="115"/>
      <c r="E107" s="115"/>
      <c r="F107" s="115"/>
      <c r="G107" s="116"/>
    </row>
    <row r="108" spans="1:7" ht="8.25">
      <c r="A108" s="115" t="s">
        <v>1288</v>
      </c>
      <c r="B108" s="52" t="s">
        <v>985</v>
      </c>
      <c r="C108" s="51"/>
      <c r="D108" s="115"/>
      <c r="E108" s="115"/>
      <c r="F108" s="115"/>
      <c r="G108" s="116"/>
    </row>
    <row r="109" spans="1:7" ht="8.25">
      <c r="A109" s="115" t="s">
        <v>1290</v>
      </c>
      <c r="B109" s="52" t="s">
        <v>986</v>
      </c>
      <c r="C109" s="51"/>
      <c r="D109" s="115"/>
      <c r="E109" s="115"/>
      <c r="F109" s="115"/>
      <c r="G109" s="116"/>
    </row>
    <row r="110" spans="1:7" ht="8.25">
      <c r="A110" s="115" t="s">
        <v>1291</v>
      </c>
      <c r="B110" s="52" t="s">
        <v>1292</v>
      </c>
      <c r="C110" s="51"/>
      <c r="D110" s="115"/>
      <c r="E110" s="115"/>
      <c r="F110" s="115"/>
      <c r="G110" s="116"/>
    </row>
    <row r="111" spans="1:7" ht="8.25">
      <c r="A111" s="115"/>
      <c r="B111" s="52"/>
      <c r="C111" s="51"/>
      <c r="D111" s="115"/>
      <c r="E111" s="115"/>
      <c r="F111" s="115"/>
      <c r="G111" s="116"/>
    </row>
    <row r="112" spans="1:7" ht="8.25">
      <c r="A112" s="382" t="s">
        <v>1414</v>
      </c>
      <c r="B112" s="382"/>
      <c r="C112" s="382"/>
      <c r="D112" s="382"/>
      <c r="E112" s="382"/>
      <c r="F112" s="382"/>
      <c r="G112" s="382"/>
    </row>
    <row r="113" spans="1:8" ht="8.25" customHeight="1">
      <c r="A113" s="384" t="s">
        <v>35</v>
      </c>
      <c r="B113" s="385"/>
      <c r="C113" s="385"/>
      <c r="D113" s="385"/>
      <c r="E113" s="385"/>
      <c r="F113" s="385"/>
      <c r="G113" s="385"/>
      <c r="H113" s="424"/>
    </row>
    <row r="114" spans="1:8" ht="21" customHeight="1">
      <c r="A114" s="385"/>
      <c r="B114" s="385"/>
      <c r="C114" s="385"/>
      <c r="D114" s="385"/>
      <c r="E114" s="385"/>
      <c r="F114" s="385"/>
      <c r="G114" s="385"/>
      <c r="H114" s="424"/>
    </row>
    <row r="115" spans="1:8" ht="20.25" customHeight="1">
      <c r="A115" s="385"/>
      <c r="B115" s="385"/>
      <c r="C115" s="385"/>
      <c r="D115" s="385"/>
      <c r="E115" s="385"/>
      <c r="F115" s="385"/>
      <c r="G115" s="385"/>
      <c r="H115" s="424"/>
    </row>
    <row r="116" spans="1:8" ht="8.25" customHeight="1">
      <c r="A116" s="385"/>
      <c r="B116" s="385"/>
      <c r="C116" s="385"/>
      <c r="D116" s="385"/>
      <c r="E116" s="385"/>
      <c r="F116" s="385"/>
      <c r="G116" s="385"/>
      <c r="H116" s="424"/>
    </row>
    <row r="119" spans="1:5" ht="8.25">
      <c r="A119" s="396" t="s">
        <v>1428</v>
      </c>
      <c r="B119" s="396"/>
      <c r="C119" s="396" t="s">
        <v>210</v>
      </c>
      <c r="D119" s="396"/>
      <c r="E119" s="396"/>
    </row>
    <row r="120" spans="1:5" ht="8.25">
      <c r="A120" s="117" t="s">
        <v>1293</v>
      </c>
      <c r="B120" s="117"/>
      <c r="C120" s="396" t="s">
        <v>1267</v>
      </c>
      <c r="D120" s="396"/>
      <c r="E120" s="396"/>
    </row>
    <row r="121" spans="1:5" ht="8.25">
      <c r="A121" s="396" t="s">
        <v>1294</v>
      </c>
      <c r="B121" s="396"/>
      <c r="C121" s="396" t="s">
        <v>1236</v>
      </c>
      <c r="D121" s="396"/>
      <c r="E121" s="396"/>
    </row>
    <row r="122" spans="1:5" ht="8.25">
      <c r="A122" s="117" t="s">
        <v>1295</v>
      </c>
      <c r="B122" s="117" t="s">
        <v>1296</v>
      </c>
      <c r="C122" s="396" t="s">
        <v>1754</v>
      </c>
      <c r="D122" s="396"/>
      <c r="E122" s="396"/>
    </row>
    <row r="123" spans="1:8" ht="8.25">
      <c r="A123" s="397" t="s">
        <v>1297</v>
      </c>
      <c r="B123" s="397"/>
      <c r="C123" s="397"/>
      <c r="D123" s="398" t="s">
        <v>987</v>
      </c>
      <c r="E123" s="398"/>
      <c r="F123" s="398"/>
      <c r="G123" s="398"/>
      <c r="H123" s="398"/>
    </row>
    <row r="124" spans="1:8" ht="8.25">
      <c r="A124" s="396" t="s">
        <v>1298</v>
      </c>
      <c r="B124" s="396"/>
      <c r="C124" s="396"/>
      <c r="D124" s="394">
        <v>3</v>
      </c>
      <c r="E124" s="399"/>
      <c r="F124" s="399"/>
      <c r="G124" s="399"/>
      <c r="H124" s="399"/>
    </row>
    <row r="125" spans="1:8" ht="8.25">
      <c r="A125" s="396" t="s">
        <v>1299</v>
      </c>
      <c r="B125" s="396"/>
      <c r="C125" s="396"/>
      <c r="D125" s="394">
        <v>15</v>
      </c>
      <c r="E125" s="399"/>
      <c r="F125" s="399"/>
      <c r="G125" s="399"/>
      <c r="H125" s="399"/>
    </row>
    <row r="126" spans="1:8" ht="8.25">
      <c r="A126" s="396" t="s">
        <v>1416</v>
      </c>
      <c r="B126" s="396"/>
      <c r="C126" s="396"/>
      <c r="D126" s="395">
        <f>IF(D124=0,,D125/D124*100)</f>
        <v>500</v>
      </c>
      <c r="E126" s="426"/>
      <c r="F126" s="426"/>
      <c r="G126" s="426"/>
      <c r="H126" s="426"/>
    </row>
    <row r="127" spans="1:5" ht="8.25">
      <c r="A127" s="121"/>
      <c r="B127" s="121"/>
      <c r="C127" s="121"/>
      <c r="D127" s="121"/>
      <c r="E127" s="121"/>
    </row>
    <row r="128" spans="1:5" ht="8.25">
      <c r="A128" s="117" t="s">
        <v>1295</v>
      </c>
      <c r="B128" s="117" t="s">
        <v>1296</v>
      </c>
      <c r="C128" s="396" t="s">
        <v>1755</v>
      </c>
      <c r="D128" s="396"/>
      <c r="E128" s="396"/>
    </row>
    <row r="129" spans="1:8" ht="8.25">
      <c r="A129" s="396"/>
      <c r="B129" s="396"/>
      <c r="C129" s="396"/>
      <c r="D129" s="394">
        <v>50</v>
      </c>
      <c r="E129" s="399"/>
      <c r="F129" s="399"/>
      <c r="G129" s="399"/>
      <c r="H129" s="399"/>
    </row>
    <row r="130" spans="1:8" ht="8.25">
      <c r="A130" s="396" t="s">
        <v>1299</v>
      </c>
      <c r="B130" s="396"/>
      <c r="C130" s="396"/>
      <c r="D130" s="394">
        <v>50</v>
      </c>
      <c r="E130" s="399"/>
      <c r="F130" s="399"/>
      <c r="G130" s="399"/>
      <c r="H130" s="399"/>
    </row>
    <row r="131" spans="1:8" ht="8.25">
      <c r="A131" s="396" t="s">
        <v>1416</v>
      </c>
      <c r="B131" s="396"/>
      <c r="C131" s="396"/>
      <c r="D131" s="395">
        <f>IF(D129=0,,D130/D129*100)</f>
        <v>100</v>
      </c>
      <c r="E131" s="426"/>
      <c r="F131" s="426"/>
      <c r="G131" s="426"/>
      <c r="H131" s="426"/>
    </row>
    <row r="132" spans="1:8" ht="8.25">
      <c r="A132" s="396"/>
      <c r="B132" s="396"/>
      <c r="C132" s="396"/>
      <c r="D132" s="394"/>
      <c r="E132" s="399"/>
      <c r="F132" s="399"/>
      <c r="G132" s="399"/>
      <c r="H132" s="399"/>
    </row>
    <row r="133" spans="1:5" ht="8.25">
      <c r="A133" s="117" t="s">
        <v>1295</v>
      </c>
      <c r="B133" s="117" t="s">
        <v>1296</v>
      </c>
      <c r="C133" s="396" t="s">
        <v>1756</v>
      </c>
      <c r="D133" s="396"/>
      <c r="E133" s="396"/>
    </row>
    <row r="134" spans="1:8" ht="8.25">
      <c r="A134" s="396" t="s">
        <v>1298</v>
      </c>
      <c r="B134" s="396"/>
      <c r="C134" s="396"/>
      <c r="D134" s="394">
        <v>3</v>
      </c>
      <c r="E134" s="399"/>
      <c r="F134" s="399"/>
      <c r="G134" s="399"/>
      <c r="H134" s="399"/>
    </row>
    <row r="135" spans="1:8" ht="8.25">
      <c r="A135" s="396" t="s">
        <v>1299</v>
      </c>
      <c r="B135" s="396"/>
      <c r="C135" s="396"/>
      <c r="D135" s="394">
        <v>3</v>
      </c>
      <c r="E135" s="399"/>
      <c r="F135" s="399"/>
      <c r="G135" s="399"/>
      <c r="H135" s="399"/>
    </row>
    <row r="136" spans="1:8" ht="8.25">
      <c r="A136" s="396" t="s">
        <v>1416</v>
      </c>
      <c r="B136" s="396"/>
      <c r="C136" s="396"/>
      <c r="D136" s="395">
        <f>IF(D134=0,,D135/D134*100)</f>
        <v>100</v>
      </c>
      <c r="E136" s="426"/>
      <c r="F136" s="426"/>
      <c r="G136" s="426"/>
      <c r="H136" s="426"/>
    </row>
    <row r="137" spans="1:5" ht="8.25">
      <c r="A137" s="121"/>
      <c r="B137" s="124"/>
      <c r="C137" s="121"/>
      <c r="D137" s="121"/>
      <c r="E137" s="121"/>
    </row>
    <row r="139" spans="1:7" ht="8.25">
      <c r="A139" s="382" t="s">
        <v>1414</v>
      </c>
      <c r="B139" s="382"/>
      <c r="C139" s="382"/>
      <c r="D139" s="382"/>
      <c r="E139" s="382"/>
      <c r="F139" s="382"/>
      <c r="G139" s="382"/>
    </row>
    <row r="140" spans="1:8" ht="8.25" customHeight="1">
      <c r="A140" s="384" t="s">
        <v>87</v>
      </c>
      <c r="B140" s="385"/>
      <c r="C140" s="385"/>
      <c r="D140" s="385"/>
      <c r="E140" s="385"/>
      <c r="F140" s="385"/>
      <c r="G140" s="385"/>
      <c r="H140" s="424"/>
    </row>
    <row r="141" spans="1:8" ht="21" customHeight="1">
      <c r="A141" s="385"/>
      <c r="B141" s="385"/>
      <c r="C141" s="385"/>
      <c r="D141" s="385"/>
      <c r="E141" s="385"/>
      <c r="F141" s="385"/>
      <c r="G141" s="385"/>
      <c r="H141" s="424"/>
    </row>
    <row r="142" spans="1:8" ht="8.25" customHeight="1">
      <c r="A142" s="385"/>
      <c r="B142" s="385"/>
      <c r="C142" s="385"/>
      <c r="D142" s="385"/>
      <c r="E142" s="385"/>
      <c r="F142" s="385"/>
      <c r="G142" s="385"/>
      <c r="H142" s="424"/>
    </row>
    <row r="143" spans="1:8" ht="8.25" customHeight="1">
      <c r="A143" s="385"/>
      <c r="B143" s="385"/>
      <c r="C143" s="385"/>
      <c r="D143" s="385"/>
      <c r="E143" s="385"/>
      <c r="F143" s="385"/>
      <c r="G143" s="385"/>
      <c r="H143" s="424"/>
    </row>
    <row r="145" spans="1:5" ht="8.25">
      <c r="A145" s="396" t="s">
        <v>1428</v>
      </c>
      <c r="B145" s="396"/>
      <c r="C145" s="396" t="s">
        <v>1439</v>
      </c>
      <c r="D145" s="396"/>
      <c r="E145" s="396"/>
    </row>
    <row r="146" spans="1:5" ht="8.25">
      <c r="A146" s="117" t="s">
        <v>1293</v>
      </c>
      <c r="B146" s="117"/>
      <c r="C146" s="396" t="s">
        <v>1757</v>
      </c>
      <c r="D146" s="396"/>
      <c r="E146" s="396"/>
    </row>
    <row r="147" spans="1:5" ht="8.25">
      <c r="A147" s="396" t="s">
        <v>1294</v>
      </c>
      <c r="B147" s="396"/>
      <c r="C147" s="396" t="s">
        <v>1236</v>
      </c>
      <c r="D147" s="396"/>
      <c r="E147" s="396"/>
    </row>
    <row r="148" spans="1:5" ht="8.25">
      <c r="A148" s="117" t="s">
        <v>1295</v>
      </c>
      <c r="B148" s="117" t="s">
        <v>1296</v>
      </c>
      <c r="C148" s="396" t="s">
        <v>1758</v>
      </c>
      <c r="D148" s="396"/>
      <c r="E148" s="396"/>
    </row>
    <row r="149" spans="1:8" ht="8.25">
      <c r="A149" s="397" t="s">
        <v>1297</v>
      </c>
      <c r="B149" s="397"/>
      <c r="C149" s="397"/>
      <c r="D149" s="398" t="s">
        <v>987</v>
      </c>
      <c r="E149" s="398"/>
      <c r="F149" s="398"/>
      <c r="G149" s="398"/>
      <c r="H149" s="398"/>
    </row>
    <row r="150" spans="1:8" ht="8.25">
      <c r="A150" s="396" t="s">
        <v>1298</v>
      </c>
      <c r="B150" s="396"/>
      <c r="C150" s="396"/>
      <c r="D150" s="394">
        <v>3</v>
      </c>
      <c r="E150" s="399"/>
      <c r="F150" s="399"/>
      <c r="G150" s="399"/>
      <c r="H150" s="399"/>
    </row>
    <row r="151" spans="1:8" ht="8.25">
      <c r="A151" s="396" t="s">
        <v>1299</v>
      </c>
      <c r="B151" s="396"/>
      <c r="C151" s="396"/>
      <c r="D151" s="394">
        <v>10</v>
      </c>
      <c r="E151" s="399"/>
      <c r="F151" s="399"/>
      <c r="G151" s="399"/>
      <c r="H151" s="399"/>
    </row>
    <row r="152" spans="1:8" ht="8.25">
      <c r="A152" s="396" t="s">
        <v>1416</v>
      </c>
      <c r="B152" s="396"/>
      <c r="C152" s="396"/>
      <c r="D152" s="395">
        <f>IF(D150=0,,D151/D150*100)</f>
        <v>333.33333333333337</v>
      </c>
      <c r="E152" s="426"/>
      <c r="F152" s="426"/>
      <c r="G152" s="426"/>
      <c r="H152" s="426"/>
    </row>
    <row r="153" spans="1:5" ht="8.25">
      <c r="A153" s="121"/>
      <c r="B153" s="121"/>
      <c r="C153" s="121"/>
      <c r="D153" s="121"/>
      <c r="E153" s="121"/>
    </row>
    <row r="154" spans="1:5" ht="8.25">
      <c r="A154" s="117" t="s">
        <v>1293</v>
      </c>
      <c r="B154" s="117"/>
      <c r="C154" s="396" t="s">
        <v>1264</v>
      </c>
      <c r="D154" s="396"/>
      <c r="E154" s="396"/>
    </row>
    <row r="155" spans="1:5" ht="8.25">
      <c r="A155" s="117" t="s">
        <v>1295</v>
      </c>
      <c r="B155" s="117" t="s">
        <v>1296</v>
      </c>
      <c r="C155" s="396" t="s">
        <v>1265</v>
      </c>
      <c r="D155" s="396"/>
      <c r="E155" s="396"/>
    </row>
    <row r="156" spans="1:8" ht="8.25">
      <c r="A156" s="396" t="s">
        <v>1303</v>
      </c>
      <c r="B156" s="396"/>
      <c r="C156" s="396"/>
      <c r="D156" s="394">
        <v>10</v>
      </c>
      <c r="E156" s="399"/>
      <c r="F156" s="399"/>
      <c r="G156" s="399"/>
      <c r="H156" s="399"/>
    </row>
    <row r="157" spans="1:8" ht="8.25">
      <c r="A157" s="396" t="s">
        <v>1299</v>
      </c>
      <c r="B157" s="396"/>
      <c r="C157" s="396"/>
      <c r="D157" s="394">
        <v>34</v>
      </c>
      <c r="E157" s="399"/>
      <c r="F157" s="399"/>
      <c r="G157" s="399"/>
      <c r="H157" s="399"/>
    </row>
    <row r="158" spans="1:8" ht="8.25">
      <c r="A158" s="396" t="s">
        <v>1416</v>
      </c>
      <c r="B158" s="396"/>
      <c r="C158" s="396"/>
      <c r="D158" s="395">
        <f>IF(D156=0,,D157/D156*100)</f>
        <v>340</v>
      </c>
      <c r="E158" s="426"/>
      <c r="F158" s="426"/>
      <c r="G158" s="426"/>
      <c r="H158" s="426"/>
    </row>
    <row r="159" spans="1:8" ht="8.25">
      <c r="A159" s="396"/>
      <c r="B159" s="396"/>
      <c r="C159" s="396"/>
      <c r="D159" s="394"/>
      <c r="E159" s="399"/>
      <c r="F159" s="399"/>
      <c r="G159" s="399"/>
      <c r="H159" s="399"/>
    </row>
    <row r="161" spans="1:7" ht="8.25">
      <c r="A161" s="382" t="s">
        <v>1414</v>
      </c>
      <c r="B161" s="382"/>
      <c r="C161" s="382"/>
      <c r="D161" s="382"/>
      <c r="E161" s="382"/>
      <c r="F161" s="382"/>
      <c r="G161" s="382"/>
    </row>
    <row r="162" spans="1:8" ht="8.25" customHeight="1">
      <c r="A162" s="384" t="s">
        <v>88</v>
      </c>
      <c r="B162" s="385"/>
      <c r="C162" s="385"/>
      <c r="D162" s="385"/>
      <c r="E162" s="385"/>
      <c r="F162" s="385"/>
      <c r="G162" s="385"/>
      <c r="H162" s="424"/>
    </row>
    <row r="163" spans="1:8" ht="8.25" customHeight="1">
      <c r="A163" s="385"/>
      <c r="B163" s="385"/>
      <c r="C163" s="385"/>
      <c r="D163" s="385"/>
      <c r="E163" s="385"/>
      <c r="F163" s="385"/>
      <c r="G163" s="385"/>
      <c r="H163" s="424"/>
    </row>
    <row r="164" spans="1:8" ht="8.25" customHeight="1">
      <c r="A164" s="385"/>
      <c r="B164" s="385"/>
      <c r="C164" s="385"/>
      <c r="D164" s="385"/>
      <c r="E164" s="385"/>
      <c r="F164" s="385"/>
      <c r="G164" s="385"/>
      <c r="H164" s="424"/>
    </row>
    <row r="165" spans="1:8" ht="8.25" customHeight="1">
      <c r="A165" s="385"/>
      <c r="B165" s="385"/>
      <c r="C165" s="385"/>
      <c r="D165" s="385"/>
      <c r="E165" s="385"/>
      <c r="F165" s="385"/>
      <c r="G165" s="385"/>
      <c r="H165" s="424"/>
    </row>
    <row r="167" spans="1:5" ht="8.25">
      <c r="A167" s="396" t="s">
        <v>1428</v>
      </c>
      <c r="B167" s="396"/>
      <c r="C167" s="396" t="s">
        <v>1752</v>
      </c>
      <c r="D167" s="396"/>
      <c r="E167" s="396"/>
    </row>
    <row r="168" spans="1:5" ht="8.25">
      <c r="A168" s="117" t="s">
        <v>1293</v>
      </c>
      <c r="B168" s="117"/>
      <c r="C168" s="396" t="s">
        <v>1266</v>
      </c>
      <c r="D168" s="396"/>
      <c r="E168" s="396"/>
    </row>
    <row r="169" spans="1:5" ht="8.25">
      <c r="A169" s="396" t="s">
        <v>1294</v>
      </c>
      <c r="B169" s="396"/>
      <c r="C169" s="396" t="s">
        <v>1236</v>
      </c>
      <c r="D169" s="396"/>
      <c r="E169" s="396"/>
    </row>
    <row r="170" spans="1:5" ht="8.25">
      <c r="A170" s="117" t="s">
        <v>1295</v>
      </c>
      <c r="B170" s="118" t="s">
        <v>1296</v>
      </c>
      <c r="C170" s="396" t="s">
        <v>1759</v>
      </c>
      <c r="D170" s="396"/>
      <c r="E170" s="396"/>
    </row>
    <row r="171" spans="1:8" ht="8.25">
      <c r="A171" s="397" t="s">
        <v>1297</v>
      </c>
      <c r="B171" s="397"/>
      <c r="C171" s="397"/>
      <c r="D171" s="398" t="s">
        <v>987</v>
      </c>
      <c r="E171" s="398"/>
      <c r="F171" s="398"/>
      <c r="G171" s="398"/>
      <c r="H171" s="398"/>
    </row>
    <row r="172" spans="1:8" ht="8.25">
      <c r="A172" s="396" t="s">
        <v>1303</v>
      </c>
      <c r="B172" s="396"/>
      <c r="C172" s="396"/>
      <c r="D172" s="394">
        <v>100</v>
      </c>
      <c r="E172" s="399"/>
      <c r="F172" s="399"/>
      <c r="G172" s="399"/>
      <c r="H172" s="399"/>
    </row>
    <row r="173" spans="1:8" ht="8.25">
      <c r="A173" s="396" t="s">
        <v>1299</v>
      </c>
      <c r="B173" s="396"/>
      <c r="C173" s="396"/>
      <c r="D173" s="394">
        <v>100</v>
      </c>
      <c r="E173" s="399"/>
      <c r="F173" s="399"/>
      <c r="G173" s="399"/>
      <c r="H173" s="399"/>
    </row>
    <row r="174" spans="1:8" ht="8.25">
      <c r="A174" s="396" t="s">
        <v>1416</v>
      </c>
      <c r="B174" s="396"/>
      <c r="C174" s="396"/>
      <c r="D174" s="395">
        <f>IF(D172=0,,D173/D172*100)</f>
        <v>100</v>
      </c>
      <c r="E174" s="426"/>
      <c r="F174" s="426"/>
      <c r="G174" s="426"/>
      <c r="H174" s="426"/>
    </row>
    <row r="175" spans="1:8" ht="8.25">
      <c r="A175" s="396"/>
      <c r="B175" s="396"/>
      <c r="C175" s="396"/>
      <c r="D175" s="394"/>
      <c r="E175" s="399"/>
      <c r="F175" s="399"/>
      <c r="G175" s="399"/>
      <c r="H175" s="399"/>
    </row>
    <row r="177" spans="1:7" ht="8.25">
      <c r="A177" s="382" t="s">
        <v>1414</v>
      </c>
      <c r="B177" s="382"/>
      <c r="C177" s="382"/>
      <c r="D177" s="382"/>
      <c r="E177" s="382"/>
      <c r="F177" s="382"/>
      <c r="G177" s="382"/>
    </row>
    <row r="178" spans="1:8" ht="8.25" customHeight="1">
      <c r="A178" s="384" t="s">
        <v>1347</v>
      </c>
      <c r="B178" s="385"/>
      <c r="C178" s="385"/>
      <c r="D178" s="385"/>
      <c r="E178" s="385"/>
      <c r="F178" s="385"/>
      <c r="G178" s="385"/>
      <c r="H178" s="424"/>
    </row>
    <row r="179" spans="1:8" ht="8.25">
      <c r="A179" s="385"/>
      <c r="B179" s="385"/>
      <c r="C179" s="385"/>
      <c r="D179" s="385"/>
      <c r="E179" s="385"/>
      <c r="F179" s="385"/>
      <c r="G179" s="385"/>
      <c r="H179" s="424"/>
    </row>
    <row r="180" spans="1:8" ht="8.25">
      <c r="A180" s="385"/>
      <c r="B180" s="385"/>
      <c r="C180" s="385"/>
      <c r="D180" s="385"/>
      <c r="E180" s="385"/>
      <c r="F180" s="385"/>
      <c r="G180" s="385"/>
      <c r="H180" s="424"/>
    </row>
    <row r="181" spans="1:8" ht="8.25" customHeight="1">
      <c r="A181" s="385"/>
      <c r="B181" s="385"/>
      <c r="C181" s="385"/>
      <c r="D181" s="385"/>
      <c r="E181" s="385"/>
      <c r="F181" s="385"/>
      <c r="G181" s="385"/>
      <c r="H181" s="424"/>
    </row>
    <row r="183" spans="1:5" ht="8.25">
      <c r="A183" s="396" t="s">
        <v>1428</v>
      </c>
      <c r="B183" s="396"/>
      <c r="C183" s="396" t="s">
        <v>1263</v>
      </c>
      <c r="D183" s="396"/>
      <c r="E183" s="396"/>
    </row>
    <row r="184" spans="1:5" ht="8.25">
      <c r="A184" s="117" t="s">
        <v>1293</v>
      </c>
      <c r="B184" s="117"/>
      <c r="C184" s="396" t="s">
        <v>1656</v>
      </c>
      <c r="D184" s="396"/>
      <c r="E184" s="396"/>
    </row>
    <row r="185" spans="1:5" ht="8.25">
      <c r="A185" s="396" t="s">
        <v>1294</v>
      </c>
      <c r="B185" s="396"/>
      <c r="C185" s="396" t="s">
        <v>1236</v>
      </c>
      <c r="D185" s="396"/>
      <c r="E185" s="396"/>
    </row>
    <row r="186" spans="1:5" ht="8.25">
      <c r="A186" s="117" t="s">
        <v>1295</v>
      </c>
      <c r="B186" s="118" t="s">
        <v>1296</v>
      </c>
      <c r="C186" s="396" t="s">
        <v>1657</v>
      </c>
      <c r="D186" s="396"/>
      <c r="E186" s="396"/>
    </row>
    <row r="187" spans="1:8" ht="8.25">
      <c r="A187" s="397" t="s">
        <v>1297</v>
      </c>
      <c r="B187" s="397"/>
      <c r="C187" s="397"/>
      <c r="D187" s="398" t="s">
        <v>987</v>
      </c>
      <c r="E187" s="398"/>
      <c r="F187" s="398"/>
      <c r="G187" s="398"/>
      <c r="H187" s="398"/>
    </row>
    <row r="188" spans="1:8" ht="8.25">
      <c r="A188" s="396" t="s">
        <v>1298</v>
      </c>
      <c r="B188" s="396"/>
      <c r="C188" s="396"/>
      <c r="D188" s="394">
        <v>370</v>
      </c>
      <c r="E188" s="399"/>
      <c r="F188" s="399"/>
      <c r="G188" s="399"/>
      <c r="H188" s="399"/>
    </row>
    <row r="189" spans="1:8" ht="8.25">
      <c r="A189" s="396" t="s">
        <v>1299</v>
      </c>
      <c r="B189" s="396"/>
      <c r="C189" s="396"/>
      <c r="D189" s="394">
        <v>420</v>
      </c>
      <c r="E189" s="399"/>
      <c r="F189" s="399"/>
      <c r="G189" s="399"/>
      <c r="H189" s="399"/>
    </row>
    <row r="190" spans="1:8" ht="8.25">
      <c r="A190" s="396" t="s">
        <v>1416</v>
      </c>
      <c r="B190" s="396"/>
      <c r="C190" s="396"/>
      <c r="D190" s="395">
        <f>IF(D188=0,,D189/D188*100)</f>
        <v>113.51351351351352</v>
      </c>
      <c r="E190" s="426"/>
      <c r="F190" s="426"/>
      <c r="G190" s="426"/>
      <c r="H190" s="426"/>
    </row>
    <row r="191" spans="1:5" ht="8.25">
      <c r="A191" s="121"/>
      <c r="B191" s="121"/>
      <c r="C191" s="121"/>
      <c r="D191" s="121"/>
      <c r="E191" s="121"/>
    </row>
    <row r="192" spans="1:5" ht="8.25">
      <c r="A192" s="117" t="s">
        <v>1295</v>
      </c>
      <c r="B192" s="118" t="s">
        <v>1296</v>
      </c>
      <c r="C192" s="396" t="s">
        <v>1658</v>
      </c>
      <c r="D192" s="396"/>
      <c r="E192" s="396"/>
    </row>
    <row r="193" spans="1:8" ht="8.25">
      <c r="A193" s="396" t="s">
        <v>1303</v>
      </c>
      <c r="B193" s="396"/>
      <c r="C193" s="396"/>
      <c r="D193" s="394">
        <v>9</v>
      </c>
      <c r="E193" s="399"/>
      <c r="F193" s="399"/>
      <c r="G193" s="399"/>
      <c r="H193" s="399"/>
    </row>
    <row r="194" spans="1:8" ht="8.25">
      <c r="A194" s="396" t="s">
        <v>1299</v>
      </c>
      <c r="B194" s="396"/>
      <c r="C194" s="396"/>
      <c r="D194" s="394">
        <v>9</v>
      </c>
      <c r="E194" s="399"/>
      <c r="F194" s="399"/>
      <c r="G194" s="399"/>
      <c r="H194" s="399"/>
    </row>
    <row r="195" spans="1:8" ht="8.25">
      <c r="A195" s="396" t="s">
        <v>1416</v>
      </c>
      <c r="B195" s="396"/>
      <c r="C195" s="396"/>
      <c r="D195" s="395">
        <f>IF(D193=0,,D194/D193*100)</f>
        <v>100</v>
      </c>
      <c r="E195" s="426"/>
      <c r="F195" s="426"/>
      <c r="G195" s="426"/>
      <c r="H195" s="426"/>
    </row>
    <row r="196" spans="1:8" ht="8.25">
      <c r="A196" s="429"/>
      <c r="B196" s="429"/>
      <c r="C196" s="429"/>
      <c r="D196" s="430"/>
      <c r="E196" s="431"/>
      <c r="F196" s="431"/>
      <c r="G196" s="431"/>
      <c r="H196" s="431"/>
    </row>
    <row r="197" spans="1:7" ht="8.25">
      <c r="A197" s="382" t="s">
        <v>1414</v>
      </c>
      <c r="B197" s="382"/>
      <c r="C197" s="382"/>
      <c r="D197" s="382"/>
      <c r="E197" s="382"/>
      <c r="F197" s="382"/>
      <c r="G197" s="382"/>
    </row>
    <row r="198" spans="1:8" ht="8.25">
      <c r="A198" s="384" t="s">
        <v>89</v>
      </c>
      <c r="B198" s="385"/>
      <c r="C198" s="385"/>
      <c r="D198" s="385"/>
      <c r="E198" s="385"/>
      <c r="F198" s="385"/>
      <c r="G198" s="385"/>
      <c r="H198" s="424"/>
    </row>
    <row r="199" spans="1:8" ht="8.25">
      <c r="A199" s="385"/>
      <c r="B199" s="385"/>
      <c r="C199" s="385"/>
      <c r="D199" s="385"/>
      <c r="E199" s="385"/>
      <c r="F199" s="385"/>
      <c r="G199" s="385"/>
      <c r="H199" s="424"/>
    </row>
    <row r="200" spans="1:8" ht="8.25">
      <c r="A200" s="385"/>
      <c r="B200" s="385"/>
      <c r="C200" s="385"/>
      <c r="D200" s="385"/>
      <c r="E200" s="385"/>
      <c r="F200" s="385"/>
      <c r="G200" s="385"/>
      <c r="H200" s="424"/>
    </row>
    <row r="201" spans="1:8" ht="8.25">
      <c r="A201" s="385"/>
      <c r="B201" s="385"/>
      <c r="C201" s="385"/>
      <c r="D201" s="385"/>
      <c r="E201" s="385"/>
      <c r="F201" s="385"/>
      <c r="G201" s="385"/>
      <c r="H201" s="424"/>
    </row>
    <row r="203" spans="1:5" ht="8.25">
      <c r="A203" s="396" t="s">
        <v>1428</v>
      </c>
      <c r="B203" s="396"/>
      <c r="C203" s="396" t="s">
        <v>1262</v>
      </c>
      <c r="D203" s="396"/>
      <c r="E203" s="396"/>
    </row>
    <row r="204" spans="1:5" ht="8.25">
      <c r="A204" s="117" t="s">
        <v>1293</v>
      </c>
      <c r="B204" s="117"/>
      <c r="C204" s="396" t="s">
        <v>1659</v>
      </c>
      <c r="D204" s="396"/>
      <c r="E204" s="396"/>
    </row>
    <row r="205" spans="1:5" ht="8.25">
      <c r="A205" s="396" t="s">
        <v>1294</v>
      </c>
      <c r="B205" s="396"/>
      <c r="C205" s="396" t="s">
        <v>1236</v>
      </c>
      <c r="D205" s="396"/>
      <c r="E205" s="396"/>
    </row>
    <row r="206" spans="1:5" ht="8.25">
      <c r="A206" s="117" t="s">
        <v>1295</v>
      </c>
      <c r="B206" s="118" t="s">
        <v>1296</v>
      </c>
      <c r="C206" s="396" t="s">
        <v>1660</v>
      </c>
      <c r="D206" s="396"/>
      <c r="E206" s="396"/>
    </row>
    <row r="207" spans="1:8" ht="8.25">
      <c r="A207" s="397" t="s">
        <v>1297</v>
      </c>
      <c r="B207" s="397"/>
      <c r="C207" s="397"/>
      <c r="D207" s="398" t="s">
        <v>987</v>
      </c>
      <c r="E207" s="398"/>
      <c r="F207" s="398"/>
      <c r="G207" s="398"/>
      <c r="H207" s="398"/>
    </row>
    <row r="208" spans="1:8" ht="8.25">
      <c r="A208" s="396" t="s">
        <v>1298</v>
      </c>
      <c r="B208" s="396"/>
      <c r="C208" s="396"/>
      <c r="D208" s="394">
        <v>0</v>
      </c>
      <c r="E208" s="399"/>
      <c r="F208" s="399"/>
      <c r="G208" s="399"/>
      <c r="H208" s="399"/>
    </row>
    <row r="209" spans="1:8" ht="8.25">
      <c r="A209" s="396" t="s">
        <v>1299</v>
      </c>
      <c r="B209" s="396"/>
      <c r="C209" s="396"/>
      <c r="D209" s="394">
        <v>0</v>
      </c>
      <c r="E209" s="399"/>
      <c r="F209" s="399"/>
      <c r="G209" s="399"/>
      <c r="H209" s="399"/>
    </row>
    <row r="210" spans="1:8" ht="8.25">
      <c r="A210" s="396" t="s">
        <v>1416</v>
      </c>
      <c r="B210" s="396"/>
      <c r="C210" s="396"/>
      <c r="D210" s="395">
        <f>IF(D208=0,,D209/D208*100)</f>
        <v>0</v>
      </c>
      <c r="E210" s="426"/>
      <c r="F210" s="426"/>
      <c r="G210" s="426"/>
      <c r="H210" s="426"/>
    </row>
    <row r="211" spans="1:5" ht="8.25">
      <c r="A211" s="121"/>
      <c r="B211" s="121"/>
      <c r="C211" s="121"/>
      <c r="D211" s="121"/>
      <c r="E211" s="121"/>
    </row>
    <row r="212" spans="1:5" ht="8.25">
      <c r="A212" s="117" t="s">
        <v>1295</v>
      </c>
      <c r="B212" s="118" t="s">
        <v>1296</v>
      </c>
      <c r="C212" s="396" t="s">
        <v>1462</v>
      </c>
      <c r="D212" s="396"/>
      <c r="E212" s="396"/>
    </row>
    <row r="213" spans="1:8" ht="8.25">
      <c r="A213" s="396" t="s">
        <v>1303</v>
      </c>
      <c r="B213" s="396"/>
      <c r="C213" s="396"/>
      <c r="D213" s="394">
        <v>35</v>
      </c>
      <c r="E213" s="399"/>
      <c r="F213" s="399"/>
      <c r="G213" s="399"/>
      <c r="H213" s="399"/>
    </row>
    <row r="214" spans="1:8" ht="8.25">
      <c r="A214" s="396" t="s">
        <v>1299</v>
      </c>
      <c r="B214" s="396"/>
      <c r="C214" s="396"/>
      <c r="D214" s="394">
        <v>35</v>
      </c>
      <c r="E214" s="399"/>
      <c r="F214" s="399"/>
      <c r="G214" s="399"/>
      <c r="H214" s="399"/>
    </row>
    <row r="215" spans="1:8" ht="8.25">
      <c r="A215" s="396" t="s">
        <v>1416</v>
      </c>
      <c r="B215" s="396"/>
      <c r="C215" s="396"/>
      <c r="D215" s="395">
        <f>IF(D213=0,,D214/D213*100)</f>
        <v>100</v>
      </c>
      <c r="E215" s="426"/>
      <c r="F215" s="426"/>
      <c r="G215" s="426"/>
      <c r="H215" s="426"/>
    </row>
    <row r="216" spans="1:8" ht="8.25">
      <c r="A216" s="429"/>
      <c r="B216" s="429"/>
      <c r="C216" s="429"/>
      <c r="D216" s="430"/>
      <c r="E216" s="431"/>
      <c r="F216" s="431"/>
      <c r="G216" s="431"/>
      <c r="H216" s="431"/>
    </row>
    <row r="217" spans="1:7" ht="8.25">
      <c r="A217" s="382" t="s">
        <v>1414</v>
      </c>
      <c r="B217" s="382"/>
      <c r="C217" s="382"/>
      <c r="D217" s="382"/>
      <c r="E217" s="382"/>
      <c r="F217" s="382"/>
      <c r="G217" s="382"/>
    </row>
    <row r="218" spans="1:8" ht="8.25" customHeight="1">
      <c r="A218" s="384" t="s">
        <v>1161</v>
      </c>
      <c r="B218" s="385"/>
      <c r="C218" s="385"/>
      <c r="D218" s="385"/>
      <c r="E218" s="385"/>
      <c r="F218" s="385"/>
      <c r="G218" s="385"/>
      <c r="H218" s="424"/>
    </row>
    <row r="219" spans="1:8" ht="8.25" customHeight="1">
      <c r="A219" s="385"/>
      <c r="B219" s="385"/>
      <c r="C219" s="385"/>
      <c r="D219" s="385"/>
      <c r="E219" s="385"/>
      <c r="F219" s="385"/>
      <c r="G219" s="385"/>
      <c r="H219" s="424"/>
    </row>
    <row r="220" spans="1:8" ht="8.25" customHeight="1">
      <c r="A220" s="385"/>
      <c r="B220" s="385"/>
      <c r="C220" s="385"/>
      <c r="D220" s="385"/>
      <c r="E220" s="385"/>
      <c r="F220" s="385"/>
      <c r="G220" s="385"/>
      <c r="H220" s="424"/>
    </row>
    <row r="221" spans="1:8" ht="8.25" customHeight="1">
      <c r="A221" s="385"/>
      <c r="B221" s="385"/>
      <c r="C221" s="385"/>
      <c r="D221" s="385"/>
      <c r="E221" s="385"/>
      <c r="F221" s="385"/>
      <c r="G221" s="385"/>
      <c r="H221" s="424"/>
    </row>
  </sheetData>
  <sheetProtection/>
  <mergeCells count="156">
    <mergeCell ref="A177:G177"/>
    <mergeCell ref="A178:H181"/>
    <mergeCell ref="D172:H172"/>
    <mergeCell ref="D173:H173"/>
    <mergeCell ref="D174:H174"/>
    <mergeCell ref="D175:H175"/>
    <mergeCell ref="A172:C172"/>
    <mergeCell ref="A173:C173"/>
    <mergeCell ref="A174:C174"/>
    <mergeCell ref="A175:C175"/>
    <mergeCell ref="D171:H171"/>
    <mergeCell ref="A171:C171"/>
    <mergeCell ref="C170:E170"/>
    <mergeCell ref="C168:E168"/>
    <mergeCell ref="A169:B169"/>
    <mergeCell ref="C169:E169"/>
    <mergeCell ref="A167:B167"/>
    <mergeCell ref="C167:E167"/>
    <mergeCell ref="D158:H158"/>
    <mergeCell ref="D159:H159"/>
    <mergeCell ref="A161:G161"/>
    <mergeCell ref="A158:C158"/>
    <mergeCell ref="C154:E154"/>
    <mergeCell ref="A157:C157"/>
    <mergeCell ref="A151:C151"/>
    <mergeCell ref="A162:H165"/>
    <mergeCell ref="A159:C159"/>
    <mergeCell ref="D157:H157"/>
    <mergeCell ref="C155:E155"/>
    <mergeCell ref="A156:C156"/>
    <mergeCell ref="D156:H156"/>
    <mergeCell ref="A152:C152"/>
    <mergeCell ref="D152:H152"/>
    <mergeCell ref="A150:C150"/>
    <mergeCell ref="A147:B147"/>
    <mergeCell ref="C147:E147"/>
    <mergeCell ref="C148:E148"/>
    <mergeCell ref="A149:C149"/>
    <mergeCell ref="D149:H149"/>
    <mergeCell ref="A140:H143"/>
    <mergeCell ref="C145:E145"/>
    <mergeCell ref="C146:E146"/>
    <mergeCell ref="A145:B145"/>
    <mergeCell ref="D150:H150"/>
    <mergeCell ref="D151:H151"/>
    <mergeCell ref="D136:H136"/>
    <mergeCell ref="D130:H130"/>
    <mergeCell ref="D129:H129"/>
    <mergeCell ref="A134:C134"/>
    <mergeCell ref="A135:C135"/>
    <mergeCell ref="A139:G139"/>
    <mergeCell ref="A136:C136"/>
    <mergeCell ref="A131:C131"/>
    <mergeCell ref="A132:C132"/>
    <mergeCell ref="C133:E133"/>
    <mergeCell ref="A126:C126"/>
    <mergeCell ref="D124:H124"/>
    <mergeCell ref="D125:H125"/>
    <mergeCell ref="D126:H126"/>
    <mergeCell ref="D134:H134"/>
    <mergeCell ref="D135:H135"/>
    <mergeCell ref="D131:H131"/>
    <mergeCell ref="D132:H132"/>
    <mergeCell ref="C128:E128"/>
    <mergeCell ref="A129:C129"/>
    <mergeCell ref="A130:C130"/>
    <mergeCell ref="A121:B121"/>
    <mergeCell ref="C121:E121"/>
    <mergeCell ref="C122:E122"/>
    <mergeCell ref="A123:C123"/>
    <mergeCell ref="D123:H123"/>
    <mergeCell ref="A124:C124"/>
    <mergeCell ref="A125:C125"/>
    <mergeCell ref="B98:B100"/>
    <mergeCell ref="C98:C100"/>
    <mergeCell ref="D98:D100"/>
    <mergeCell ref="B101:B103"/>
    <mergeCell ref="C101:C103"/>
    <mergeCell ref="D101:D103"/>
    <mergeCell ref="C186:E186"/>
    <mergeCell ref="B95:B97"/>
    <mergeCell ref="B92:B94"/>
    <mergeCell ref="C92:C94"/>
    <mergeCell ref="D92:D94"/>
    <mergeCell ref="C95:C97"/>
    <mergeCell ref="D95:D97"/>
    <mergeCell ref="C120:E120"/>
    <mergeCell ref="A112:G112"/>
    <mergeCell ref="A113:H116"/>
    <mergeCell ref="A37:H38"/>
    <mergeCell ref="A47:H47"/>
    <mergeCell ref="A48:H49"/>
    <mergeCell ref="A87:D87"/>
    <mergeCell ref="E87:H87"/>
    <mergeCell ref="A72:H72"/>
    <mergeCell ref="A73:H74"/>
    <mergeCell ref="A82:H82"/>
    <mergeCell ref="A83:H84"/>
    <mergeCell ref="B89:B91"/>
    <mergeCell ref="C89:C91"/>
    <mergeCell ref="C184:E184"/>
    <mergeCell ref="A185:B185"/>
    <mergeCell ref="C185:E185"/>
    <mergeCell ref="D89:D91"/>
    <mergeCell ref="A119:B119"/>
    <mergeCell ref="C119:E119"/>
    <mergeCell ref="A187:C187"/>
    <mergeCell ref="D187:H187"/>
    <mergeCell ref="A188:C188"/>
    <mergeCell ref="D188:H188"/>
    <mergeCell ref="A5:C8"/>
    <mergeCell ref="A21:H21"/>
    <mergeCell ref="A22:H23"/>
    <mergeCell ref="A183:B183"/>
    <mergeCell ref="C183:E183"/>
    <mergeCell ref="A36:H36"/>
    <mergeCell ref="C192:E192"/>
    <mergeCell ref="A193:C193"/>
    <mergeCell ref="D193:H193"/>
    <mergeCell ref="A194:C194"/>
    <mergeCell ref="D194:H194"/>
    <mergeCell ref="A189:C189"/>
    <mergeCell ref="D189:H189"/>
    <mergeCell ref="A190:C190"/>
    <mergeCell ref="D190:H190"/>
    <mergeCell ref="A197:G197"/>
    <mergeCell ref="A198:H201"/>
    <mergeCell ref="A203:B203"/>
    <mergeCell ref="C203:E203"/>
    <mergeCell ref="A195:C195"/>
    <mergeCell ref="D195:H195"/>
    <mergeCell ref="A196:C196"/>
    <mergeCell ref="D196:H196"/>
    <mergeCell ref="A207:C207"/>
    <mergeCell ref="D207:H207"/>
    <mergeCell ref="A208:C208"/>
    <mergeCell ref="D208:H208"/>
    <mergeCell ref="C204:E204"/>
    <mergeCell ref="A205:B205"/>
    <mergeCell ref="C205:E205"/>
    <mergeCell ref="C206:E206"/>
    <mergeCell ref="C212:E212"/>
    <mergeCell ref="A213:C213"/>
    <mergeCell ref="D213:H213"/>
    <mergeCell ref="A214:C214"/>
    <mergeCell ref="D214:H214"/>
    <mergeCell ref="A209:C209"/>
    <mergeCell ref="D209:H209"/>
    <mergeCell ref="A210:C210"/>
    <mergeCell ref="D210:H210"/>
    <mergeCell ref="A217:G217"/>
    <mergeCell ref="A218:H221"/>
    <mergeCell ref="A215:C215"/>
    <mergeCell ref="D215:H215"/>
    <mergeCell ref="A216:C216"/>
    <mergeCell ref="D216:H216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56"/>
  <sheetViews>
    <sheetView zoomScalePageLayoutView="0" workbookViewId="0" topLeftCell="A52">
      <selection activeCell="F50" sqref="F50"/>
    </sheetView>
  </sheetViews>
  <sheetFormatPr defaultColWidth="9.140625" defaultRowHeight="12.75"/>
  <cols>
    <col min="1" max="2" width="6.7109375" style="81" customWidth="1"/>
    <col min="3" max="3" width="10.8515625" style="81" customWidth="1"/>
    <col min="4" max="4" width="19.421875" style="81" customWidth="1"/>
    <col min="5" max="8" width="10.28125" style="81" customWidth="1"/>
    <col min="9" max="18" width="9.140625" style="127" customWidth="1"/>
    <col min="19" max="16384" width="9.140625" style="81" customWidth="1"/>
  </cols>
  <sheetData>
    <row r="2" ht="11.25">
      <c r="A2" s="122" t="s">
        <v>1761</v>
      </c>
    </row>
    <row r="4" spans="1:7" ht="18" customHeight="1">
      <c r="A4" s="82"/>
      <c r="B4" s="83"/>
      <c r="C4" s="84"/>
      <c r="D4" s="85"/>
      <c r="E4" s="86" t="s">
        <v>1415</v>
      </c>
      <c r="F4" s="86" t="s">
        <v>983</v>
      </c>
      <c r="G4" s="86" t="s">
        <v>1286</v>
      </c>
    </row>
    <row r="5" spans="1:7" ht="18" customHeight="1">
      <c r="A5" s="415" t="s">
        <v>1760</v>
      </c>
      <c r="B5" s="416"/>
      <c r="C5" s="417"/>
      <c r="D5" s="48" t="s">
        <v>1417</v>
      </c>
      <c r="E5" s="215">
        <f>SUM(E6:E8)</f>
        <v>509950</v>
      </c>
      <c r="F5" s="215">
        <f>SUM(F6:F8)</f>
        <v>413328.23000000004</v>
      </c>
      <c r="G5" s="155">
        <f>SUM(H73)</f>
        <v>81.052697323267</v>
      </c>
    </row>
    <row r="6" spans="1:7" ht="18" customHeight="1">
      <c r="A6" s="418"/>
      <c r="B6" s="419"/>
      <c r="C6" s="420"/>
      <c r="D6" s="69" t="s">
        <v>1284</v>
      </c>
      <c r="E6" s="87">
        <f>SUM(E71)</f>
        <v>339950</v>
      </c>
      <c r="F6" s="87">
        <f>SUM(E72)</f>
        <v>412768.23000000004</v>
      </c>
      <c r="G6" s="88">
        <f>SUM(E73)</f>
        <v>121.42027651125167</v>
      </c>
    </row>
    <row r="7" spans="1:7" ht="18" customHeight="1">
      <c r="A7" s="418"/>
      <c r="B7" s="419"/>
      <c r="C7" s="420"/>
      <c r="D7" s="69" t="s">
        <v>1285</v>
      </c>
      <c r="E7" s="87">
        <f>SUM(F71)</f>
        <v>170000</v>
      </c>
      <c r="F7" s="87">
        <f>SUM(F72)</f>
        <v>560</v>
      </c>
      <c r="G7" s="88">
        <f>SUM(F73)</f>
        <v>0.32941176470588235</v>
      </c>
    </row>
    <row r="8" spans="1:7" ht="18" customHeight="1">
      <c r="A8" s="421"/>
      <c r="B8" s="422"/>
      <c r="C8" s="423"/>
      <c r="D8" s="69" t="s">
        <v>1420</v>
      </c>
      <c r="E8" s="87">
        <f>SUM(G71)</f>
        <v>0</v>
      </c>
      <c r="F8" s="87">
        <f>SUM(G72)</f>
        <v>0</v>
      </c>
      <c r="G8" s="88">
        <f>SUM(G73)</f>
        <v>0</v>
      </c>
    </row>
    <row r="9" ht="18" customHeight="1"/>
    <row r="10" ht="18" customHeight="1"/>
    <row r="11" spans="1:8" ht="18" customHeight="1">
      <c r="A11" s="89" t="s">
        <v>1762</v>
      </c>
      <c r="B11" s="90"/>
      <c r="C11" s="91"/>
      <c r="D11" s="92"/>
      <c r="E11" s="93">
        <f>SUM(E22,E38,E53)</f>
        <v>509950</v>
      </c>
      <c r="F11" s="93">
        <f>SUM(F22,F38,F53)</f>
        <v>413328.23000000004</v>
      </c>
      <c r="G11" s="93">
        <f>SUM(G22,G38,G53)</f>
        <v>370127</v>
      </c>
      <c r="H11" s="93">
        <f>IF(E11=0,,F11/E11*100)</f>
        <v>81.052697323267</v>
      </c>
    </row>
    <row r="12" spans="1:8" ht="18" customHeight="1">
      <c r="A12" s="18" t="s">
        <v>1720</v>
      </c>
      <c r="B12" s="125" t="s">
        <v>1763</v>
      </c>
      <c r="C12" s="40" t="s">
        <v>1428</v>
      </c>
      <c r="D12" s="94" t="s">
        <v>1764</v>
      </c>
      <c r="E12" s="40" t="s">
        <v>1415</v>
      </c>
      <c r="F12" s="40" t="s">
        <v>983</v>
      </c>
      <c r="G12" s="40" t="s">
        <v>984</v>
      </c>
      <c r="H12" s="40" t="s">
        <v>1416</v>
      </c>
    </row>
    <row r="13" spans="1:8" ht="18" customHeight="1">
      <c r="A13" s="95" t="s">
        <v>1421</v>
      </c>
      <c r="B13" s="126" t="s">
        <v>1422</v>
      </c>
      <c r="C13" s="95"/>
      <c r="D13" s="98" t="s">
        <v>1413</v>
      </c>
      <c r="E13" s="99"/>
      <c r="F13" s="99"/>
      <c r="G13" s="99"/>
      <c r="H13" s="99"/>
    </row>
    <row r="14" spans="1:8" ht="18" customHeight="1">
      <c r="A14" s="37" t="s">
        <v>1424</v>
      </c>
      <c r="B14" s="37" t="s">
        <v>1425</v>
      </c>
      <c r="C14" s="14" t="s">
        <v>1426</v>
      </c>
      <c r="D14" s="38" t="s">
        <v>1427</v>
      </c>
      <c r="E14" s="105">
        <f>SUM(E15:E21)</f>
        <v>282740</v>
      </c>
      <c r="F14" s="105">
        <f>SUM(F15:F21)</f>
        <v>331694.52</v>
      </c>
      <c r="G14" s="105">
        <f>SUM(G15:G21)</f>
        <v>305198</v>
      </c>
      <c r="H14" s="105">
        <f aca="true" t="shared" si="0" ref="H14:H22">IF(E14=0,,F14/E14*100)</f>
        <v>117.31432411402703</v>
      </c>
    </row>
    <row r="15" spans="1:9" ht="18" customHeight="1">
      <c r="A15" s="32">
        <v>633</v>
      </c>
      <c r="B15" s="73" t="s">
        <v>1765</v>
      </c>
      <c r="C15" s="32" t="s">
        <v>1639</v>
      </c>
      <c r="D15" s="33" t="s">
        <v>1315</v>
      </c>
      <c r="E15" s="277">
        <v>300</v>
      </c>
      <c r="F15" s="46">
        <v>299.7</v>
      </c>
      <c r="G15" s="45">
        <v>300</v>
      </c>
      <c r="H15" s="45">
        <f t="shared" si="0"/>
        <v>99.9</v>
      </c>
      <c r="I15" s="221"/>
    </row>
    <row r="16" spans="1:9" ht="18" customHeight="1">
      <c r="A16" s="32">
        <v>640</v>
      </c>
      <c r="B16" s="73" t="s">
        <v>1766</v>
      </c>
      <c r="C16" s="32" t="s">
        <v>1639</v>
      </c>
      <c r="D16" s="33" t="s">
        <v>650</v>
      </c>
      <c r="E16" s="46">
        <v>113000</v>
      </c>
      <c r="F16" s="46">
        <v>304500</v>
      </c>
      <c r="G16" s="46">
        <v>122221</v>
      </c>
      <c r="H16" s="45">
        <f t="shared" si="0"/>
        <v>269.46902654867256</v>
      </c>
      <c r="I16" s="221"/>
    </row>
    <row r="17" spans="1:9" ht="18" customHeight="1">
      <c r="A17" s="32">
        <v>640</v>
      </c>
      <c r="B17" s="73" t="s">
        <v>1767</v>
      </c>
      <c r="C17" s="32" t="s">
        <v>1639</v>
      </c>
      <c r="D17" s="69" t="s">
        <v>1268</v>
      </c>
      <c r="E17" s="277">
        <v>168340</v>
      </c>
      <c r="F17" s="46">
        <v>0</v>
      </c>
      <c r="G17" s="45">
        <v>182077</v>
      </c>
      <c r="H17" s="45">
        <f t="shared" si="0"/>
        <v>0</v>
      </c>
      <c r="I17" s="221"/>
    </row>
    <row r="18" spans="1:9" ht="18" customHeight="1">
      <c r="A18" s="32" t="s">
        <v>1911</v>
      </c>
      <c r="B18" s="73" t="s">
        <v>1768</v>
      </c>
      <c r="C18" s="32" t="s">
        <v>1639</v>
      </c>
      <c r="D18" s="70" t="s">
        <v>1912</v>
      </c>
      <c r="E18" s="45">
        <v>1100</v>
      </c>
      <c r="F18" s="45">
        <v>0</v>
      </c>
      <c r="G18" s="45">
        <v>600</v>
      </c>
      <c r="H18" s="45">
        <f t="shared" si="0"/>
        <v>0</v>
      </c>
      <c r="I18" s="221"/>
    </row>
    <row r="19" spans="1:9" ht="18" customHeight="1">
      <c r="A19" s="68">
        <v>641001</v>
      </c>
      <c r="B19" s="73" t="s">
        <v>1112</v>
      </c>
      <c r="C19" s="32" t="s">
        <v>1639</v>
      </c>
      <c r="D19" s="69" t="s">
        <v>649</v>
      </c>
      <c r="E19" s="277">
        <v>0</v>
      </c>
      <c r="F19" s="67">
        <v>26894.82</v>
      </c>
      <c r="G19" s="45">
        <v>0</v>
      </c>
      <c r="H19" s="45">
        <f t="shared" si="0"/>
        <v>0</v>
      </c>
      <c r="I19" s="221"/>
    </row>
    <row r="20" spans="1:9" ht="18" customHeight="1">
      <c r="A20" s="68">
        <v>700</v>
      </c>
      <c r="B20" s="73" t="s">
        <v>1113</v>
      </c>
      <c r="C20" s="32" t="s">
        <v>1639</v>
      </c>
      <c r="D20" s="69" t="s">
        <v>1833</v>
      </c>
      <c r="E20" s="45"/>
      <c r="F20" s="67"/>
      <c r="G20" s="45"/>
      <c r="H20" s="45">
        <f t="shared" si="0"/>
        <v>0</v>
      </c>
      <c r="I20" s="221"/>
    </row>
    <row r="21" spans="1:9" ht="18" customHeight="1">
      <c r="A21" s="32">
        <v>700</v>
      </c>
      <c r="B21" s="73" t="s">
        <v>1913</v>
      </c>
      <c r="C21" s="32" t="s">
        <v>1639</v>
      </c>
      <c r="D21" s="33" t="s">
        <v>1834</v>
      </c>
      <c r="E21" s="45"/>
      <c r="F21" s="45"/>
      <c r="G21" s="45"/>
      <c r="H21" s="45">
        <f t="shared" si="0"/>
        <v>0</v>
      </c>
      <c r="I21" s="221"/>
    </row>
    <row r="22" spans="1:8" ht="18" customHeight="1">
      <c r="A22" s="48"/>
      <c r="B22" s="103"/>
      <c r="C22" s="104" t="s">
        <v>1639</v>
      </c>
      <c r="D22" s="48" t="s">
        <v>1417</v>
      </c>
      <c r="E22" s="50">
        <f>SUM(E14)</f>
        <v>282740</v>
      </c>
      <c r="F22" s="50">
        <f>SUM(F14)</f>
        <v>331694.52</v>
      </c>
      <c r="G22" s="50">
        <f>SUM(G14)</f>
        <v>305198</v>
      </c>
      <c r="H22" s="50">
        <f t="shared" si="0"/>
        <v>117.31432411402703</v>
      </c>
    </row>
    <row r="23" spans="1:8" ht="18" customHeight="1">
      <c r="A23" s="58"/>
      <c r="B23" s="59"/>
      <c r="C23" s="60"/>
      <c r="D23" s="61"/>
      <c r="E23" s="58"/>
      <c r="F23" s="53"/>
      <c r="G23" s="58"/>
      <c r="H23" s="58"/>
    </row>
    <row r="24" spans="1:8" ht="18" customHeight="1">
      <c r="A24" s="382" t="s">
        <v>1692</v>
      </c>
      <c r="B24" s="382"/>
      <c r="C24" s="382"/>
      <c r="D24" s="382"/>
      <c r="E24" s="382"/>
      <c r="F24" s="382"/>
      <c r="G24" s="382"/>
      <c r="H24" s="383"/>
    </row>
    <row r="25" spans="1:8" ht="33" customHeight="1">
      <c r="A25" s="384" t="s">
        <v>36</v>
      </c>
      <c r="B25" s="385"/>
      <c r="C25" s="385"/>
      <c r="D25" s="385"/>
      <c r="E25" s="385"/>
      <c r="F25" s="385"/>
      <c r="G25" s="385"/>
      <c r="H25" s="385"/>
    </row>
    <row r="26" spans="1:8" ht="25.5" customHeight="1">
      <c r="A26" s="385"/>
      <c r="B26" s="385"/>
      <c r="C26" s="385"/>
      <c r="D26" s="385"/>
      <c r="E26" s="385"/>
      <c r="F26" s="385"/>
      <c r="G26" s="385"/>
      <c r="H26" s="385"/>
    </row>
    <row r="27" spans="1:8" ht="18" customHeight="1">
      <c r="A27" s="58"/>
      <c r="B27" s="59"/>
      <c r="C27" s="60"/>
      <c r="D27" s="61"/>
      <c r="E27" s="58"/>
      <c r="F27" s="58"/>
      <c r="G27" s="58"/>
      <c r="H27" s="58"/>
    </row>
    <row r="28" spans="1:8" ht="18" customHeight="1">
      <c r="A28" s="18" t="s">
        <v>1721</v>
      </c>
      <c r="B28" s="41" t="s">
        <v>1769</v>
      </c>
      <c r="C28" s="42" t="s">
        <v>1428</v>
      </c>
      <c r="D28" s="94" t="s">
        <v>1770</v>
      </c>
      <c r="E28" s="40" t="s">
        <v>1415</v>
      </c>
      <c r="F28" s="40" t="s">
        <v>983</v>
      </c>
      <c r="G28" s="40" t="s">
        <v>984</v>
      </c>
      <c r="H28" s="40" t="s">
        <v>1416</v>
      </c>
    </row>
    <row r="29" spans="1:8" ht="18" customHeight="1">
      <c r="A29" s="95" t="s">
        <v>1421</v>
      </c>
      <c r="B29" s="96" t="s">
        <v>1422</v>
      </c>
      <c r="C29" s="97"/>
      <c r="D29" s="98" t="s">
        <v>1413</v>
      </c>
      <c r="E29" s="99"/>
      <c r="F29" s="99"/>
      <c r="G29" s="99"/>
      <c r="H29" s="99"/>
    </row>
    <row r="30" spans="1:8" ht="18" customHeight="1">
      <c r="A30" s="37" t="s">
        <v>1424</v>
      </c>
      <c r="B30" s="37" t="s">
        <v>1425</v>
      </c>
      <c r="C30" s="14" t="s">
        <v>1426</v>
      </c>
      <c r="D30" s="38" t="s">
        <v>1427</v>
      </c>
      <c r="E30" s="105">
        <f>SUM(E31:E35)</f>
        <v>0</v>
      </c>
      <c r="F30" s="105">
        <f>SUM(F31:F35)</f>
        <v>160</v>
      </c>
      <c r="G30" s="105">
        <f>SUM(G31:G35)</f>
        <v>0</v>
      </c>
      <c r="H30" s="105">
        <f aca="true" t="shared" si="1" ref="H30:H38">IF(E30=0,,F30/E30*100)</f>
        <v>0</v>
      </c>
    </row>
    <row r="31" spans="1:8" ht="18" customHeight="1">
      <c r="A31" s="68">
        <v>630</v>
      </c>
      <c r="B31" s="73" t="s">
        <v>1513</v>
      </c>
      <c r="C31" s="32" t="s">
        <v>1639</v>
      </c>
      <c r="D31" s="69" t="s">
        <v>449</v>
      </c>
      <c r="E31" s="45"/>
      <c r="F31" s="45"/>
      <c r="G31" s="45"/>
      <c r="H31" s="45">
        <f t="shared" si="1"/>
        <v>0</v>
      </c>
    </row>
    <row r="32" spans="1:8" ht="18" customHeight="1">
      <c r="A32" s="68">
        <v>630</v>
      </c>
      <c r="B32" s="73" t="s">
        <v>1771</v>
      </c>
      <c r="C32" s="32" t="s">
        <v>1639</v>
      </c>
      <c r="D32" s="69" t="s">
        <v>450</v>
      </c>
      <c r="E32" s="45"/>
      <c r="F32" s="45"/>
      <c r="G32" s="45"/>
      <c r="H32" s="45">
        <f t="shared" si="1"/>
        <v>0</v>
      </c>
    </row>
    <row r="33" spans="1:8" ht="18" customHeight="1">
      <c r="A33" s="68">
        <v>630</v>
      </c>
      <c r="B33" s="73" t="s">
        <v>1514</v>
      </c>
      <c r="C33" s="32" t="s">
        <v>1639</v>
      </c>
      <c r="D33" s="75" t="s">
        <v>1914</v>
      </c>
      <c r="E33" s="45"/>
      <c r="F33" s="45"/>
      <c r="G33" s="45"/>
      <c r="H33" s="45">
        <f t="shared" si="1"/>
        <v>0</v>
      </c>
    </row>
    <row r="34" spans="1:8" ht="18" customHeight="1">
      <c r="A34" s="28">
        <v>700</v>
      </c>
      <c r="B34" s="73" t="s">
        <v>1772</v>
      </c>
      <c r="C34" s="28" t="s">
        <v>1639</v>
      </c>
      <c r="D34" s="75" t="s">
        <v>673</v>
      </c>
      <c r="E34" s="45">
        <v>0</v>
      </c>
      <c r="F34" s="67">
        <v>160</v>
      </c>
      <c r="G34" s="45">
        <v>0</v>
      </c>
      <c r="H34" s="45">
        <f t="shared" si="1"/>
        <v>0</v>
      </c>
    </row>
    <row r="35" spans="1:8" ht="18" customHeight="1">
      <c r="A35" s="28">
        <v>700</v>
      </c>
      <c r="B35" s="73" t="s">
        <v>1773</v>
      </c>
      <c r="C35" s="28" t="s">
        <v>1639</v>
      </c>
      <c r="D35" s="75" t="s">
        <v>1915</v>
      </c>
      <c r="E35" s="45"/>
      <c r="F35" s="45"/>
      <c r="G35" s="45"/>
      <c r="H35" s="45">
        <f t="shared" si="1"/>
        <v>0</v>
      </c>
    </row>
    <row r="36" spans="1:8" ht="18" customHeight="1">
      <c r="A36" s="37" t="s">
        <v>1084</v>
      </c>
      <c r="B36" s="37" t="s">
        <v>1085</v>
      </c>
      <c r="C36" s="14" t="s">
        <v>1426</v>
      </c>
      <c r="D36" s="15" t="s">
        <v>1704</v>
      </c>
      <c r="E36" s="26">
        <f>SUM(E37)</f>
        <v>0</v>
      </c>
      <c r="F36" s="26">
        <f>SUM(F37)</f>
        <v>0</v>
      </c>
      <c r="G36" s="26">
        <f>SUM(G37)</f>
        <v>0</v>
      </c>
      <c r="H36" s="105">
        <f>IF(E36=0,,F36/E36*100)</f>
        <v>0</v>
      </c>
    </row>
    <row r="37" spans="1:8" ht="18" customHeight="1">
      <c r="A37" s="68">
        <v>717</v>
      </c>
      <c r="B37" s="73" t="s">
        <v>1515</v>
      </c>
      <c r="C37" s="32" t="s">
        <v>1639</v>
      </c>
      <c r="D37" s="33" t="s">
        <v>1516</v>
      </c>
      <c r="E37" s="34"/>
      <c r="F37" s="67"/>
      <c r="G37" s="45"/>
      <c r="H37" s="45">
        <f t="shared" si="1"/>
        <v>0</v>
      </c>
    </row>
    <row r="38" spans="1:8" ht="18" customHeight="1">
      <c r="A38" s="48"/>
      <c r="B38" s="103"/>
      <c r="C38" s="104" t="s">
        <v>1639</v>
      </c>
      <c r="D38" s="48" t="s">
        <v>1417</v>
      </c>
      <c r="E38" s="50">
        <f>SUM(E36,E30)</f>
        <v>0</v>
      </c>
      <c r="F38" s="50">
        <f>SUM(F36,F30)</f>
        <v>160</v>
      </c>
      <c r="G38" s="50">
        <f>SUM(G36,G30)</f>
        <v>0</v>
      </c>
      <c r="H38" s="50">
        <f t="shared" si="1"/>
        <v>0</v>
      </c>
    </row>
    <row r="39" spans="1:8" ht="18" customHeight="1">
      <c r="A39" s="58"/>
      <c r="B39" s="59"/>
      <c r="C39" s="60"/>
      <c r="D39" s="61"/>
      <c r="E39" s="58"/>
      <c r="F39" s="58"/>
      <c r="G39" s="53"/>
      <c r="H39" s="58"/>
    </row>
    <row r="40" spans="1:8" ht="18" customHeight="1">
      <c r="A40" s="382" t="s">
        <v>1692</v>
      </c>
      <c r="B40" s="382"/>
      <c r="C40" s="382"/>
      <c r="D40" s="382"/>
      <c r="E40" s="382"/>
      <c r="F40" s="382"/>
      <c r="G40" s="382"/>
      <c r="H40" s="383"/>
    </row>
    <row r="41" spans="1:8" ht="18" customHeight="1">
      <c r="A41" s="432" t="s">
        <v>37</v>
      </c>
      <c r="B41" s="433"/>
      <c r="C41" s="433"/>
      <c r="D41" s="433"/>
      <c r="E41" s="433"/>
      <c r="F41" s="433"/>
      <c r="G41" s="433"/>
      <c r="H41" s="433"/>
    </row>
    <row r="42" spans="1:8" ht="18" customHeight="1">
      <c r="A42" s="433"/>
      <c r="B42" s="433"/>
      <c r="C42" s="433"/>
      <c r="D42" s="433"/>
      <c r="E42" s="433"/>
      <c r="F42" s="433"/>
      <c r="G42" s="433"/>
      <c r="H42" s="433"/>
    </row>
    <row r="43" spans="1:8" ht="18" customHeight="1">
      <c r="A43" s="58"/>
      <c r="B43" s="59"/>
      <c r="C43" s="60"/>
      <c r="D43" s="61"/>
      <c r="E43" s="58"/>
      <c r="F43" s="58"/>
      <c r="G43" s="58"/>
      <c r="H43" s="58"/>
    </row>
    <row r="44" spans="1:8" ht="18" customHeight="1">
      <c r="A44" s="18" t="s">
        <v>1720</v>
      </c>
      <c r="B44" s="41" t="s">
        <v>1774</v>
      </c>
      <c r="C44" s="42" t="s">
        <v>1428</v>
      </c>
      <c r="D44" s="94" t="s">
        <v>1775</v>
      </c>
      <c r="E44" s="40" t="s">
        <v>1415</v>
      </c>
      <c r="F44" s="40" t="s">
        <v>983</v>
      </c>
      <c r="G44" s="40" t="s">
        <v>984</v>
      </c>
      <c r="H44" s="40" t="s">
        <v>1416</v>
      </c>
    </row>
    <row r="45" spans="1:8" ht="18" customHeight="1">
      <c r="A45" s="95" t="s">
        <v>1421</v>
      </c>
      <c r="B45" s="96" t="s">
        <v>1422</v>
      </c>
      <c r="C45" s="97" t="s">
        <v>1423</v>
      </c>
      <c r="D45" s="98" t="s">
        <v>1413</v>
      </c>
      <c r="E45" s="99"/>
      <c r="F45" s="99"/>
      <c r="G45" s="99"/>
      <c r="H45" s="99"/>
    </row>
    <row r="46" spans="1:8" ht="18" customHeight="1">
      <c r="A46" s="37" t="s">
        <v>1424</v>
      </c>
      <c r="B46" s="37" t="s">
        <v>1425</v>
      </c>
      <c r="C46" s="14" t="s">
        <v>1426</v>
      </c>
      <c r="D46" s="38" t="s">
        <v>1427</v>
      </c>
      <c r="E46" s="39">
        <f>SUM(E47:E52)</f>
        <v>227210</v>
      </c>
      <c r="F46" s="39">
        <f>SUM(F47:F52)</f>
        <v>81473.71</v>
      </c>
      <c r="G46" s="39">
        <f>SUM(G47:G52)</f>
        <v>64929</v>
      </c>
      <c r="H46" s="39">
        <f aca="true" t="shared" si="2" ref="H46:H53">IF(E46=0,,F46/E46*100)</f>
        <v>35.858329298886495</v>
      </c>
    </row>
    <row r="47" spans="1:8" ht="18" customHeight="1">
      <c r="A47" s="68">
        <v>600</v>
      </c>
      <c r="B47" s="73" t="s">
        <v>1776</v>
      </c>
      <c r="C47" s="32" t="s">
        <v>1639</v>
      </c>
      <c r="D47" s="69" t="s">
        <v>1284</v>
      </c>
      <c r="E47" s="46">
        <v>0</v>
      </c>
      <c r="F47" s="46">
        <v>80940</v>
      </c>
      <c r="G47" s="46">
        <v>0</v>
      </c>
      <c r="H47" s="45">
        <f t="shared" si="2"/>
        <v>0</v>
      </c>
    </row>
    <row r="48" spans="1:8" ht="18" customHeight="1">
      <c r="A48" s="68">
        <v>634</v>
      </c>
      <c r="B48" s="73" t="s">
        <v>1777</v>
      </c>
      <c r="C48" s="32" t="s">
        <v>1639</v>
      </c>
      <c r="D48" s="69" t="s">
        <v>651</v>
      </c>
      <c r="E48" s="247">
        <v>0</v>
      </c>
      <c r="F48" s="46">
        <v>133.71</v>
      </c>
      <c r="G48" s="46">
        <v>0</v>
      </c>
      <c r="H48" s="45">
        <f t="shared" si="2"/>
        <v>0</v>
      </c>
    </row>
    <row r="49" spans="1:8" ht="18" customHeight="1">
      <c r="A49" s="20">
        <v>640</v>
      </c>
      <c r="B49" s="73" t="s">
        <v>1778</v>
      </c>
      <c r="C49" s="32" t="s">
        <v>1639</v>
      </c>
      <c r="D49" s="101" t="s">
        <v>931</v>
      </c>
      <c r="E49" s="277">
        <v>57210</v>
      </c>
      <c r="F49" s="46">
        <v>0</v>
      </c>
      <c r="G49" s="46">
        <v>64929</v>
      </c>
      <c r="H49" s="45">
        <f t="shared" si="2"/>
        <v>0</v>
      </c>
    </row>
    <row r="50" spans="1:8" ht="18" customHeight="1">
      <c r="A50" s="20">
        <v>700</v>
      </c>
      <c r="B50" s="73" t="s">
        <v>899</v>
      </c>
      <c r="C50" s="32" t="s">
        <v>1639</v>
      </c>
      <c r="D50" s="69" t="s">
        <v>1916</v>
      </c>
      <c r="E50" s="67">
        <v>170000</v>
      </c>
      <c r="F50" s="45">
        <v>400</v>
      </c>
      <c r="G50" s="45"/>
      <c r="H50" s="266">
        <f t="shared" si="2"/>
        <v>0.2352941176470588</v>
      </c>
    </row>
    <row r="51" spans="1:8" ht="18" customHeight="1">
      <c r="A51" s="20"/>
      <c r="B51" s="73" t="s">
        <v>197</v>
      </c>
      <c r="C51" s="32" t="s">
        <v>1639</v>
      </c>
      <c r="D51" s="69"/>
      <c r="E51" s="67"/>
      <c r="F51" s="45"/>
      <c r="G51" s="45"/>
      <c r="H51" s="45">
        <f t="shared" si="2"/>
        <v>0</v>
      </c>
    </row>
    <row r="52" spans="1:8" ht="18" customHeight="1">
      <c r="A52" s="20"/>
      <c r="B52" s="73" t="s">
        <v>652</v>
      </c>
      <c r="C52" s="32" t="s">
        <v>1639</v>
      </c>
      <c r="D52" s="69"/>
      <c r="E52" s="45"/>
      <c r="F52" s="45"/>
      <c r="G52" s="45"/>
      <c r="H52" s="102">
        <f t="shared" si="2"/>
        <v>0</v>
      </c>
    </row>
    <row r="53" spans="1:8" ht="18" customHeight="1">
      <c r="A53" s="48"/>
      <c r="B53" s="103"/>
      <c r="C53" s="104"/>
      <c r="D53" s="48" t="s">
        <v>1417</v>
      </c>
      <c r="E53" s="50">
        <f>SUM(E46)</f>
        <v>227210</v>
      </c>
      <c r="F53" s="50">
        <f>SUM(F46)</f>
        <v>81473.71</v>
      </c>
      <c r="G53" s="50">
        <f>SUM(G46)</f>
        <v>64929</v>
      </c>
      <c r="H53" s="50">
        <f t="shared" si="2"/>
        <v>35.858329298886495</v>
      </c>
    </row>
    <row r="54" ht="18" customHeight="1"/>
    <row r="55" spans="1:8" ht="18" customHeight="1">
      <c r="A55" s="382" t="s">
        <v>1692</v>
      </c>
      <c r="B55" s="382"/>
      <c r="C55" s="382"/>
      <c r="D55" s="382"/>
      <c r="E55" s="382"/>
      <c r="F55" s="382"/>
      <c r="G55" s="382"/>
      <c r="H55" s="383"/>
    </row>
    <row r="56" spans="1:8" ht="18" customHeight="1">
      <c r="A56" s="432" t="s">
        <v>38</v>
      </c>
      <c r="B56" s="433"/>
      <c r="C56" s="433"/>
      <c r="D56" s="433"/>
      <c r="E56" s="433"/>
      <c r="F56" s="433"/>
      <c r="G56" s="433"/>
      <c r="H56" s="433"/>
    </row>
    <row r="57" spans="1:8" ht="18" customHeight="1">
      <c r="A57" s="433"/>
      <c r="B57" s="433"/>
      <c r="C57" s="433"/>
      <c r="D57" s="433"/>
      <c r="E57" s="433"/>
      <c r="F57" s="433"/>
      <c r="G57" s="433"/>
      <c r="H57" s="433"/>
    </row>
    <row r="58" ht="18" customHeight="1"/>
    <row r="59" ht="18" customHeight="1"/>
    <row r="60" spans="1:8" ht="18" customHeight="1">
      <c r="A60" s="425" t="s">
        <v>1762</v>
      </c>
      <c r="B60" s="425"/>
      <c r="C60" s="425"/>
      <c r="D60" s="425"/>
      <c r="E60" s="410">
        <v>2019</v>
      </c>
      <c r="F60" s="410"/>
      <c r="G60" s="410"/>
      <c r="H60" s="411"/>
    </row>
    <row r="61" spans="1:8" ht="18" customHeight="1">
      <c r="A61" s="86" t="s">
        <v>1421</v>
      </c>
      <c r="B61" s="37" t="s">
        <v>1422</v>
      </c>
      <c r="C61" s="14" t="s">
        <v>1423</v>
      </c>
      <c r="D61" s="15" t="s">
        <v>1413</v>
      </c>
      <c r="E61" s="86" t="s">
        <v>1284</v>
      </c>
      <c r="F61" s="86" t="s">
        <v>1285</v>
      </c>
      <c r="G61" s="86" t="s">
        <v>1420</v>
      </c>
      <c r="H61" s="86" t="s">
        <v>1417</v>
      </c>
    </row>
    <row r="62" spans="1:8" ht="18" customHeight="1">
      <c r="A62" s="106" t="s">
        <v>1288</v>
      </c>
      <c r="B62" s="401" t="s">
        <v>1763</v>
      </c>
      <c r="C62" s="404" t="s">
        <v>1428</v>
      </c>
      <c r="D62" s="407" t="s">
        <v>1764</v>
      </c>
      <c r="E62" s="107">
        <f>SUM(E15:E19)</f>
        <v>282740</v>
      </c>
      <c r="F62" s="107">
        <f>SUM(E21,E20)</f>
        <v>0</v>
      </c>
      <c r="G62" s="107"/>
      <c r="H62" s="107">
        <f>SUM(E62:G62)</f>
        <v>282740</v>
      </c>
    </row>
    <row r="63" spans="1:8" ht="18" customHeight="1">
      <c r="A63" s="106" t="s">
        <v>1290</v>
      </c>
      <c r="B63" s="402"/>
      <c r="C63" s="405"/>
      <c r="D63" s="408"/>
      <c r="E63" s="110">
        <f>SUM(F15:F19)</f>
        <v>331694.52</v>
      </c>
      <c r="F63" s="110">
        <f>SUM(F21,F20)</f>
        <v>0</v>
      </c>
      <c r="G63" s="110"/>
      <c r="H63" s="107">
        <f>SUM(E63:G63)</f>
        <v>331694.52</v>
      </c>
    </row>
    <row r="64" spans="1:8" ht="18" customHeight="1">
      <c r="A64" s="106" t="s">
        <v>1291</v>
      </c>
      <c r="B64" s="403"/>
      <c r="C64" s="406"/>
      <c r="D64" s="409"/>
      <c r="E64" s="110">
        <f>IF(E63=0,,E63/E62*100)</f>
        <v>117.31432411402703</v>
      </c>
      <c r="F64" s="110">
        <f>IF(F63=0,,F63/F62*100)</f>
        <v>0</v>
      </c>
      <c r="G64" s="110">
        <f>IF(G63=0,,G63/G62*100)</f>
        <v>0</v>
      </c>
      <c r="H64" s="110">
        <f>IF(H63=0,,H63/H62*100)</f>
        <v>117.31432411402703</v>
      </c>
    </row>
    <row r="65" spans="1:8" ht="18" customHeight="1">
      <c r="A65" s="106" t="s">
        <v>1288</v>
      </c>
      <c r="B65" s="401" t="s">
        <v>1769</v>
      </c>
      <c r="C65" s="404" t="s">
        <v>1428</v>
      </c>
      <c r="D65" s="407" t="s">
        <v>1770</v>
      </c>
      <c r="E65" s="110">
        <f>SUM(E31:E33)</f>
        <v>0</v>
      </c>
      <c r="F65" s="110">
        <f>SUM(E34:E35,E37)</f>
        <v>0</v>
      </c>
      <c r="G65" s="110"/>
      <c r="H65" s="110">
        <f>SUM(E65:G65)</f>
        <v>0</v>
      </c>
    </row>
    <row r="66" spans="1:8" ht="18" customHeight="1">
      <c r="A66" s="106" t="s">
        <v>1290</v>
      </c>
      <c r="B66" s="402"/>
      <c r="C66" s="405"/>
      <c r="D66" s="408"/>
      <c r="E66" s="110">
        <f>SUM(F31:F33)</f>
        <v>0</v>
      </c>
      <c r="F66" s="110">
        <f>SUM(F34:F35,F37)</f>
        <v>160</v>
      </c>
      <c r="G66" s="110"/>
      <c r="H66" s="110">
        <f>SUM(E66:G66)</f>
        <v>160</v>
      </c>
    </row>
    <row r="67" spans="1:8" ht="18" customHeight="1">
      <c r="A67" s="106" t="s">
        <v>1291</v>
      </c>
      <c r="B67" s="403"/>
      <c r="C67" s="406"/>
      <c r="D67" s="409"/>
      <c r="E67" s="110">
        <f>IF(E65=0,,E66/E65*100)</f>
        <v>0</v>
      </c>
      <c r="F67" s="110">
        <f>IF(F65=0,,F66/F65*100)</f>
        <v>0</v>
      </c>
      <c r="G67" s="110">
        <f>IF(G66=0,,G66/G65*100)</f>
        <v>0</v>
      </c>
      <c r="H67" s="110">
        <f>IF(H65=0,,H66/H65*100)</f>
        <v>0</v>
      </c>
    </row>
    <row r="68" spans="1:8" ht="18" customHeight="1">
      <c r="A68" s="106" t="s">
        <v>1288</v>
      </c>
      <c r="B68" s="401" t="s">
        <v>1774</v>
      </c>
      <c r="C68" s="404" t="s">
        <v>1428</v>
      </c>
      <c r="D68" s="407" t="s">
        <v>1775</v>
      </c>
      <c r="E68" s="110">
        <f>SUM(E47:E49)</f>
        <v>57210</v>
      </c>
      <c r="F68" s="110">
        <f>SUM(E50)</f>
        <v>170000</v>
      </c>
      <c r="G68" s="110"/>
      <c r="H68" s="110">
        <f>SUM(E68:G68)</f>
        <v>227210</v>
      </c>
    </row>
    <row r="69" spans="1:8" ht="18" customHeight="1">
      <c r="A69" s="106" t="s">
        <v>1290</v>
      </c>
      <c r="B69" s="402"/>
      <c r="C69" s="405"/>
      <c r="D69" s="408"/>
      <c r="E69" s="110">
        <f>SUM(F47:F49)</f>
        <v>81073.71</v>
      </c>
      <c r="F69" s="110">
        <f>SUM(F50)</f>
        <v>400</v>
      </c>
      <c r="G69" s="110"/>
      <c r="H69" s="110">
        <f>SUM(E69:G69)</f>
        <v>81473.71</v>
      </c>
    </row>
    <row r="70" spans="1:8" ht="18" customHeight="1">
      <c r="A70" s="106" t="s">
        <v>1291</v>
      </c>
      <c r="B70" s="403"/>
      <c r="C70" s="406"/>
      <c r="D70" s="409"/>
      <c r="E70" s="110">
        <f>IF(E68=0,,E69/E68*100)</f>
        <v>141.71248033560568</v>
      </c>
      <c r="F70" s="110">
        <f>IF(F68=0,,F69/F68*100)</f>
        <v>0.2352941176470588</v>
      </c>
      <c r="G70" s="110">
        <f>IF(G69=0,,G69/G68*100)</f>
        <v>0</v>
      </c>
      <c r="H70" s="110">
        <f>IF(H68=0,,H69/H68*100)</f>
        <v>35.858329298886495</v>
      </c>
    </row>
    <row r="71" spans="1:8" ht="18" customHeight="1">
      <c r="A71" s="111" t="s">
        <v>1288</v>
      </c>
      <c r="B71" s="112"/>
      <c r="C71" s="111"/>
      <c r="D71" s="48" t="s">
        <v>985</v>
      </c>
      <c r="E71" s="113">
        <f aca="true" t="shared" si="3" ref="E71:G72">SUM(E62,E65,E68)</f>
        <v>339950</v>
      </c>
      <c r="F71" s="113">
        <f t="shared" si="3"/>
        <v>170000</v>
      </c>
      <c r="G71" s="113">
        <f t="shared" si="3"/>
        <v>0</v>
      </c>
      <c r="H71" s="113">
        <f>SUM(E71:G71)</f>
        <v>509950</v>
      </c>
    </row>
    <row r="72" spans="1:8" ht="18" customHeight="1">
      <c r="A72" s="111" t="s">
        <v>1290</v>
      </c>
      <c r="B72" s="112"/>
      <c r="C72" s="111"/>
      <c r="D72" s="48" t="s">
        <v>986</v>
      </c>
      <c r="E72" s="113">
        <f t="shared" si="3"/>
        <v>412768.23000000004</v>
      </c>
      <c r="F72" s="113">
        <f t="shared" si="3"/>
        <v>560</v>
      </c>
      <c r="G72" s="113">
        <f t="shared" si="3"/>
        <v>0</v>
      </c>
      <c r="H72" s="113">
        <f>SUM(E72:G72)</f>
        <v>413328.23000000004</v>
      </c>
    </row>
    <row r="73" spans="1:8" ht="18" customHeight="1">
      <c r="A73" s="111" t="s">
        <v>1291</v>
      </c>
      <c r="B73" s="112"/>
      <c r="C73" s="111"/>
      <c r="D73" s="48" t="s">
        <v>1292</v>
      </c>
      <c r="E73" s="113">
        <f>IF(E72=0,,E72/E71*100)</f>
        <v>121.42027651125167</v>
      </c>
      <c r="F73" s="113">
        <f>IF(F72=0,,F72/F71*100)</f>
        <v>0.32941176470588235</v>
      </c>
      <c r="G73" s="113">
        <f>IF(G72=0,,G72/G71*100)</f>
        <v>0</v>
      </c>
      <c r="H73" s="113">
        <f>IF(H72=0,,H72/H71*100)</f>
        <v>81.052697323267</v>
      </c>
    </row>
    <row r="74" spans="1:7" ht="8.25">
      <c r="A74" s="115"/>
      <c r="B74" s="52"/>
      <c r="C74" s="51"/>
      <c r="D74" s="115"/>
      <c r="E74" s="115"/>
      <c r="F74" s="115"/>
      <c r="G74" s="116"/>
    </row>
    <row r="75" spans="1:7" ht="8.25">
      <c r="A75" s="115" t="s">
        <v>1288</v>
      </c>
      <c r="B75" s="52" t="s">
        <v>985</v>
      </c>
      <c r="C75" s="51"/>
      <c r="D75" s="115"/>
      <c r="E75" s="115"/>
      <c r="F75" s="115"/>
      <c r="G75" s="116"/>
    </row>
    <row r="76" spans="1:7" ht="8.25">
      <c r="A76" s="115" t="s">
        <v>1290</v>
      </c>
      <c r="B76" s="52" t="s">
        <v>986</v>
      </c>
      <c r="C76" s="51"/>
      <c r="D76" s="115"/>
      <c r="E76" s="115"/>
      <c r="F76" s="115"/>
      <c r="G76" s="116"/>
    </row>
    <row r="77" spans="1:7" ht="8.25">
      <c r="A77" s="115" t="s">
        <v>1291</v>
      </c>
      <c r="B77" s="52" t="s">
        <v>1292</v>
      </c>
      <c r="C77" s="51"/>
      <c r="D77" s="115"/>
      <c r="E77" s="115"/>
      <c r="F77" s="115"/>
      <c r="G77" s="116"/>
    </row>
    <row r="78" spans="1:7" ht="8.25">
      <c r="A78" s="115"/>
      <c r="B78" s="52"/>
      <c r="C78" s="51"/>
      <c r="D78" s="115"/>
      <c r="E78" s="115"/>
      <c r="F78" s="115"/>
      <c r="G78" s="116"/>
    </row>
    <row r="79" spans="1:7" ht="8.25">
      <c r="A79" s="382" t="s">
        <v>1414</v>
      </c>
      <c r="B79" s="382"/>
      <c r="C79" s="382"/>
      <c r="D79" s="382"/>
      <c r="E79" s="382"/>
      <c r="F79" s="382"/>
      <c r="G79" s="382"/>
    </row>
    <row r="80" spans="1:8" ht="8.25" customHeight="1">
      <c r="A80" s="384" t="s">
        <v>39</v>
      </c>
      <c r="B80" s="385"/>
      <c r="C80" s="385"/>
      <c r="D80" s="385"/>
      <c r="E80" s="385"/>
      <c r="F80" s="385"/>
      <c r="G80" s="385"/>
      <c r="H80" s="424"/>
    </row>
    <row r="81" spans="1:8" ht="8.25" customHeight="1">
      <c r="A81" s="385"/>
      <c r="B81" s="385"/>
      <c r="C81" s="385"/>
      <c r="D81" s="385"/>
      <c r="E81" s="385"/>
      <c r="F81" s="385"/>
      <c r="G81" s="385"/>
      <c r="H81" s="424"/>
    </row>
    <row r="82" spans="1:8" ht="30.75" customHeight="1">
      <c r="A82" s="385"/>
      <c r="B82" s="385"/>
      <c r="C82" s="385"/>
      <c r="D82" s="385"/>
      <c r="E82" s="385"/>
      <c r="F82" s="385"/>
      <c r="G82" s="385"/>
      <c r="H82" s="424"/>
    </row>
    <row r="83" spans="1:8" ht="8.25" customHeight="1">
      <c r="A83" s="385"/>
      <c r="B83" s="385"/>
      <c r="C83" s="385"/>
      <c r="D83" s="385"/>
      <c r="E83" s="385"/>
      <c r="F83" s="385"/>
      <c r="G83" s="385"/>
      <c r="H83" s="424"/>
    </row>
    <row r="86" spans="1:5" ht="8.25">
      <c r="A86" s="396" t="s">
        <v>1428</v>
      </c>
      <c r="B86" s="396"/>
      <c r="C86" s="396" t="s">
        <v>1764</v>
      </c>
      <c r="D86" s="396"/>
      <c r="E86" s="396"/>
    </row>
    <row r="87" spans="1:5" ht="8.25">
      <c r="A87" s="117" t="s">
        <v>1293</v>
      </c>
      <c r="B87" s="117"/>
      <c r="C87" s="396" t="s">
        <v>349</v>
      </c>
      <c r="D87" s="396"/>
      <c r="E87" s="396"/>
    </row>
    <row r="88" spans="1:5" ht="8.25">
      <c r="A88" s="396" t="s">
        <v>1294</v>
      </c>
      <c r="B88" s="396"/>
      <c r="C88" s="396" t="s">
        <v>1236</v>
      </c>
      <c r="D88" s="396"/>
      <c r="E88" s="396"/>
    </row>
    <row r="89" spans="1:5" ht="8.25">
      <c r="A89" s="117" t="s">
        <v>1295</v>
      </c>
      <c r="B89" s="118" t="s">
        <v>1296</v>
      </c>
      <c r="C89" s="396" t="s">
        <v>1779</v>
      </c>
      <c r="D89" s="396"/>
      <c r="E89" s="396"/>
    </row>
    <row r="90" spans="1:8" ht="8.25">
      <c r="A90" s="397" t="s">
        <v>1297</v>
      </c>
      <c r="B90" s="397"/>
      <c r="C90" s="397"/>
      <c r="D90" s="398" t="s">
        <v>987</v>
      </c>
      <c r="E90" s="398"/>
      <c r="F90" s="398"/>
      <c r="G90" s="398"/>
      <c r="H90" s="398"/>
    </row>
    <row r="91" spans="1:8" ht="8.25">
      <c r="A91" s="396" t="s">
        <v>1298</v>
      </c>
      <c r="B91" s="396"/>
      <c r="C91" s="396"/>
      <c r="D91" s="394">
        <v>8</v>
      </c>
      <c r="E91" s="399"/>
      <c r="F91" s="399"/>
      <c r="G91" s="399"/>
      <c r="H91" s="399"/>
    </row>
    <row r="92" spans="1:8" ht="8.25">
      <c r="A92" s="396" t="s">
        <v>1299</v>
      </c>
      <c r="B92" s="396"/>
      <c r="C92" s="396"/>
      <c r="D92" s="394">
        <v>8</v>
      </c>
      <c r="E92" s="399"/>
      <c r="F92" s="399"/>
      <c r="G92" s="399"/>
      <c r="H92" s="399"/>
    </row>
    <row r="93" spans="1:8" ht="8.25">
      <c r="A93" s="396" t="s">
        <v>1416</v>
      </c>
      <c r="B93" s="396"/>
      <c r="C93" s="396"/>
      <c r="D93" s="395">
        <f>IF(D91=0,,D92/D91*100)</f>
        <v>100</v>
      </c>
      <c r="E93" s="426"/>
      <c r="F93" s="426"/>
      <c r="G93" s="426"/>
      <c r="H93" s="426"/>
    </row>
    <row r="94" spans="1:5" ht="8.25">
      <c r="A94" s="121"/>
      <c r="B94" s="121"/>
      <c r="C94" s="121"/>
      <c r="D94" s="121"/>
      <c r="E94" s="121"/>
    </row>
    <row r="95" spans="1:5" ht="8.25">
      <c r="A95" s="117" t="s">
        <v>1295</v>
      </c>
      <c r="B95" s="118" t="s">
        <v>1296</v>
      </c>
      <c r="C95" s="396" t="s">
        <v>1780</v>
      </c>
      <c r="D95" s="396"/>
      <c r="E95" s="396"/>
    </row>
    <row r="96" spans="1:8" ht="8.25">
      <c r="A96" s="396" t="s">
        <v>1303</v>
      </c>
      <c r="B96" s="396"/>
      <c r="C96" s="396"/>
      <c r="D96" s="394">
        <v>35</v>
      </c>
      <c r="E96" s="399"/>
      <c r="F96" s="399"/>
      <c r="G96" s="399"/>
      <c r="H96" s="399"/>
    </row>
    <row r="97" spans="1:8" ht="8.25">
      <c r="A97" s="396" t="s">
        <v>1299</v>
      </c>
      <c r="B97" s="396"/>
      <c r="C97" s="396"/>
      <c r="D97" s="394">
        <v>34</v>
      </c>
      <c r="E97" s="399"/>
      <c r="F97" s="399"/>
      <c r="G97" s="399"/>
      <c r="H97" s="399"/>
    </row>
    <row r="98" spans="1:8" ht="8.25">
      <c r="A98" s="396" t="s">
        <v>1416</v>
      </c>
      <c r="B98" s="396"/>
      <c r="C98" s="396"/>
      <c r="D98" s="395">
        <f>IF(D96=0,,D97/D96*100)</f>
        <v>97.14285714285714</v>
      </c>
      <c r="E98" s="426"/>
      <c r="F98" s="426"/>
      <c r="G98" s="426"/>
      <c r="H98" s="426"/>
    </row>
    <row r="99" spans="1:8" ht="8.25">
      <c r="A99" s="396"/>
      <c r="B99" s="396"/>
      <c r="C99" s="396"/>
      <c r="D99" s="394"/>
      <c r="E99" s="399"/>
      <c r="F99" s="399"/>
      <c r="G99" s="399"/>
      <c r="H99" s="399"/>
    </row>
    <row r="100" spans="1:5" ht="8.25">
      <c r="A100" s="117" t="s">
        <v>1295</v>
      </c>
      <c r="B100" s="118" t="s">
        <v>1296</v>
      </c>
      <c r="C100" s="396" t="s">
        <v>1459</v>
      </c>
      <c r="D100" s="396"/>
      <c r="E100" s="396"/>
    </row>
    <row r="101" spans="1:8" ht="8.25">
      <c r="A101" s="396" t="s">
        <v>1298</v>
      </c>
      <c r="B101" s="396"/>
      <c r="C101" s="396"/>
      <c r="D101" s="394">
        <v>690</v>
      </c>
      <c r="E101" s="399"/>
      <c r="F101" s="399"/>
      <c r="G101" s="399"/>
      <c r="H101" s="399"/>
    </row>
    <row r="102" spans="1:8" ht="8.25">
      <c r="A102" s="396" t="s">
        <v>1299</v>
      </c>
      <c r="B102" s="396"/>
      <c r="C102" s="396"/>
      <c r="D102" s="394">
        <v>638</v>
      </c>
      <c r="E102" s="399"/>
      <c r="F102" s="399"/>
      <c r="G102" s="399"/>
      <c r="H102" s="399"/>
    </row>
    <row r="103" spans="1:8" ht="8.25">
      <c r="A103" s="396" t="s">
        <v>1416</v>
      </c>
      <c r="B103" s="396"/>
      <c r="C103" s="396"/>
      <c r="D103" s="395">
        <f>IF(D101=0,,D102/D101*100)</f>
        <v>92.46376811594203</v>
      </c>
      <c r="E103" s="426"/>
      <c r="F103" s="426"/>
      <c r="G103" s="426"/>
      <c r="H103" s="426"/>
    </row>
    <row r="105" spans="1:7" ht="8.25">
      <c r="A105" s="382" t="s">
        <v>1414</v>
      </c>
      <c r="B105" s="382"/>
      <c r="C105" s="382"/>
      <c r="D105" s="382"/>
      <c r="E105" s="382"/>
      <c r="F105" s="382"/>
      <c r="G105" s="382"/>
    </row>
    <row r="106" spans="1:8" ht="8.25" customHeight="1">
      <c r="A106" s="384" t="s">
        <v>630</v>
      </c>
      <c r="B106" s="385"/>
      <c r="C106" s="385"/>
      <c r="D106" s="385"/>
      <c r="E106" s="385"/>
      <c r="F106" s="385"/>
      <c r="G106" s="385"/>
      <c r="H106" s="424"/>
    </row>
    <row r="107" spans="1:8" ht="27.75" customHeight="1">
      <c r="A107" s="385"/>
      <c r="B107" s="385"/>
      <c r="C107" s="385"/>
      <c r="D107" s="385"/>
      <c r="E107" s="385"/>
      <c r="F107" s="385"/>
      <c r="G107" s="385"/>
      <c r="H107" s="424"/>
    </row>
    <row r="108" spans="1:8" ht="8.25" customHeight="1">
      <c r="A108" s="385"/>
      <c r="B108" s="385"/>
      <c r="C108" s="385"/>
      <c r="D108" s="385"/>
      <c r="E108" s="385"/>
      <c r="F108" s="385"/>
      <c r="G108" s="385"/>
      <c r="H108" s="424"/>
    </row>
    <row r="109" spans="1:8" ht="8.25" customHeight="1">
      <c r="A109" s="385"/>
      <c r="B109" s="385"/>
      <c r="C109" s="385"/>
      <c r="D109" s="385"/>
      <c r="E109" s="385"/>
      <c r="F109" s="385"/>
      <c r="G109" s="385"/>
      <c r="H109" s="424"/>
    </row>
    <row r="111" spans="1:5" ht="8.25">
      <c r="A111" s="396" t="s">
        <v>1428</v>
      </c>
      <c r="B111" s="396"/>
      <c r="C111" s="396" t="s">
        <v>1770</v>
      </c>
      <c r="D111" s="396"/>
      <c r="E111" s="396"/>
    </row>
    <row r="112" spans="1:5" ht="8.25">
      <c r="A112" s="117" t="s">
        <v>1293</v>
      </c>
      <c r="B112" s="117"/>
      <c r="C112" s="396" t="s">
        <v>1460</v>
      </c>
      <c r="D112" s="396"/>
      <c r="E112" s="396"/>
    </row>
    <row r="113" spans="1:5" ht="8.25">
      <c r="A113" s="396" t="s">
        <v>1294</v>
      </c>
      <c r="B113" s="396"/>
      <c r="C113" s="396" t="s">
        <v>1236</v>
      </c>
      <c r="D113" s="396"/>
      <c r="E113" s="396"/>
    </row>
    <row r="114" spans="1:5" ht="8.25">
      <c r="A114" s="117" t="s">
        <v>1295</v>
      </c>
      <c r="B114" s="118" t="s">
        <v>1296</v>
      </c>
      <c r="C114" s="396" t="s">
        <v>1461</v>
      </c>
      <c r="D114" s="396"/>
      <c r="E114" s="396"/>
    </row>
    <row r="115" spans="1:8" ht="8.25">
      <c r="A115" s="397" t="s">
        <v>1297</v>
      </c>
      <c r="B115" s="397"/>
      <c r="C115" s="397"/>
      <c r="D115" s="398" t="s">
        <v>987</v>
      </c>
      <c r="E115" s="398"/>
      <c r="F115" s="398"/>
      <c r="G115" s="398"/>
      <c r="H115" s="398"/>
    </row>
    <row r="116" spans="1:8" ht="8.25">
      <c r="A116" s="396" t="s">
        <v>1298</v>
      </c>
      <c r="B116" s="396"/>
      <c r="C116" s="396"/>
      <c r="D116" s="394">
        <v>100</v>
      </c>
      <c r="E116" s="399"/>
      <c r="F116" s="399"/>
      <c r="G116" s="399"/>
      <c r="H116" s="399"/>
    </row>
    <row r="117" spans="1:8" ht="8.25">
      <c r="A117" s="396" t="s">
        <v>1299</v>
      </c>
      <c r="B117" s="396"/>
      <c r="C117" s="396"/>
      <c r="D117" s="394">
        <v>82</v>
      </c>
      <c r="E117" s="399"/>
      <c r="F117" s="399"/>
      <c r="G117" s="399"/>
      <c r="H117" s="399"/>
    </row>
    <row r="118" spans="1:8" ht="8.25">
      <c r="A118" s="396" t="s">
        <v>1416</v>
      </c>
      <c r="B118" s="396"/>
      <c r="C118" s="396"/>
      <c r="D118" s="395">
        <f>IF(D116=0,,D117/D116*100)</f>
        <v>82</v>
      </c>
      <c r="E118" s="426"/>
      <c r="F118" s="426"/>
      <c r="G118" s="426"/>
      <c r="H118" s="426"/>
    </row>
    <row r="119" spans="1:5" ht="8.25">
      <c r="A119" s="121"/>
      <c r="B119" s="121"/>
      <c r="C119" s="121"/>
      <c r="D119" s="121"/>
      <c r="E119" s="121"/>
    </row>
    <row r="120" spans="1:5" ht="8.25">
      <c r="A120" s="117" t="s">
        <v>1295</v>
      </c>
      <c r="B120" s="118" t="s">
        <v>1296</v>
      </c>
      <c r="C120" s="396" t="s">
        <v>1462</v>
      </c>
      <c r="D120" s="396"/>
      <c r="E120" s="396"/>
    </row>
    <row r="121" spans="1:8" ht="8.25">
      <c r="A121" s="396" t="s">
        <v>1298</v>
      </c>
      <c r="B121" s="396"/>
      <c r="C121" s="396"/>
      <c r="D121" s="394">
        <v>70</v>
      </c>
      <c r="E121" s="399"/>
      <c r="F121" s="399"/>
      <c r="G121" s="399"/>
      <c r="H121" s="399"/>
    </row>
    <row r="122" spans="1:8" ht="8.25">
      <c r="A122" s="396" t="s">
        <v>1299</v>
      </c>
      <c r="B122" s="396"/>
      <c r="C122" s="396"/>
      <c r="D122" s="395">
        <v>60</v>
      </c>
      <c r="E122" s="426"/>
      <c r="F122" s="426"/>
      <c r="G122" s="426"/>
      <c r="H122" s="426"/>
    </row>
    <row r="123" spans="1:8" ht="8.25">
      <c r="A123" s="396" t="s">
        <v>1416</v>
      </c>
      <c r="B123" s="396"/>
      <c r="C123" s="396"/>
      <c r="D123" s="395">
        <f>IF(D121=0,,D122/D121*100)</f>
        <v>85.71428571428571</v>
      </c>
      <c r="E123" s="426"/>
      <c r="F123" s="426"/>
      <c r="G123" s="426"/>
      <c r="H123" s="426"/>
    </row>
    <row r="124" spans="1:5" ht="8.25">
      <c r="A124" s="396"/>
      <c r="B124" s="396"/>
      <c r="C124" s="396"/>
      <c r="D124" s="121"/>
      <c r="E124" s="121"/>
    </row>
    <row r="125" spans="1:5" ht="8.25">
      <c r="A125" s="117" t="s">
        <v>1295</v>
      </c>
      <c r="B125" s="118" t="s">
        <v>1296</v>
      </c>
      <c r="C125" s="396" t="s">
        <v>1463</v>
      </c>
      <c r="D125" s="396"/>
      <c r="E125" s="396"/>
    </row>
    <row r="126" spans="1:8" ht="8.25">
      <c r="A126" s="396" t="s">
        <v>1298</v>
      </c>
      <c r="B126" s="396"/>
      <c r="C126" s="396"/>
      <c r="D126" s="394">
        <v>365</v>
      </c>
      <c r="E126" s="399"/>
      <c r="F126" s="399"/>
      <c r="G126" s="399"/>
      <c r="H126" s="399"/>
    </row>
    <row r="127" spans="1:8" ht="8.25">
      <c r="A127" s="396" t="s">
        <v>1299</v>
      </c>
      <c r="B127" s="396"/>
      <c r="C127" s="396"/>
      <c r="D127" s="394">
        <v>365</v>
      </c>
      <c r="E127" s="399"/>
      <c r="F127" s="399"/>
      <c r="G127" s="399"/>
      <c r="H127" s="399"/>
    </row>
    <row r="128" spans="1:8" ht="8.25">
      <c r="A128" s="396" t="s">
        <v>1416</v>
      </c>
      <c r="B128" s="396"/>
      <c r="C128" s="396"/>
      <c r="D128" s="395">
        <f>IF(D126=0,,D127/D126*100)</f>
        <v>100</v>
      </c>
      <c r="E128" s="426"/>
      <c r="F128" s="426"/>
      <c r="G128" s="426"/>
      <c r="H128" s="426"/>
    </row>
    <row r="129" spans="1:5" ht="8.25">
      <c r="A129" s="396"/>
      <c r="B129" s="396"/>
      <c r="C129" s="396"/>
      <c r="D129" s="121"/>
      <c r="E129" s="121"/>
    </row>
    <row r="131" spans="1:7" ht="8.25">
      <c r="A131" s="382" t="s">
        <v>1414</v>
      </c>
      <c r="B131" s="382"/>
      <c r="C131" s="382"/>
      <c r="D131" s="382"/>
      <c r="E131" s="382"/>
      <c r="F131" s="382"/>
      <c r="G131" s="382"/>
    </row>
    <row r="132" spans="1:8" ht="8.25">
      <c r="A132" s="384" t="s">
        <v>90</v>
      </c>
      <c r="B132" s="385"/>
      <c r="C132" s="385"/>
      <c r="D132" s="385"/>
      <c r="E132" s="385"/>
      <c r="F132" s="385"/>
      <c r="G132" s="385"/>
      <c r="H132" s="424"/>
    </row>
    <row r="133" spans="1:8" ht="8.25">
      <c r="A133" s="385"/>
      <c r="B133" s="385"/>
      <c r="C133" s="385"/>
      <c r="D133" s="385"/>
      <c r="E133" s="385"/>
      <c r="F133" s="385"/>
      <c r="G133" s="385"/>
      <c r="H133" s="424"/>
    </row>
    <row r="134" spans="1:8" ht="8.25">
      <c r="A134" s="385"/>
      <c r="B134" s="385"/>
      <c r="C134" s="385"/>
      <c r="D134" s="385"/>
      <c r="E134" s="385"/>
      <c r="F134" s="385"/>
      <c r="G134" s="385"/>
      <c r="H134" s="424"/>
    </row>
    <row r="135" spans="1:8" ht="8.25">
      <c r="A135" s="385"/>
      <c r="B135" s="385"/>
      <c r="C135" s="385"/>
      <c r="D135" s="385"/>
      <c r="E135" s="385"/>
      <c r="F135" s="385"/>
      <c r="G135" s="385"/>
      <c r="H135" s="424"/>
    </row>
    <row r="137" spans="1:5" ht="8.25">
      <c r="A137" s="396" t="s">
        <v>1428</v>
      </c>
      <c r="B137" s="396"/>
      <c r="C137" s="396" t="s">
        <v>1775</v>
      </c>
      <c r="D137" s="396"/>
      <c r="E137" s="396"/>
    </row>
    <row r="138" spans="1:5" ht="8.25">
      <c r="A138" s="117" t="s">
        <v>1293</v>
      </c>
      <c r="B138" s="117"/>
      <c r="C138" s="396" t="s">
        <v>1464</v>
      </c>
      <c r="D138" s="396"/>
      <c r="E138" s="396"/>
    </row>
    <row r="139" spans="1:5" ht="8.25">
      <c r="A139" s="396" t="s">
        <v>1294</v>
      </c>
      <c r="B139" s="396"/>
      <c r="C139" s="396" t="s">
        <v>1236</v>
      </c>
      <c r="D139" s="396"/>
      <c r="E139" s="396"/>
    </row>
    <row r="140" spans="1:5" ht="8.25">
      <c r="A140" s="117" t="s">
        <v>1295</v>
      </c>
      <c r="B140" s="118" t="s">
        <v>1296</v>
      </c>
      <c r="C140" s="396" t="s">
        <v>1780</v>
      </c>
      <c r="D140" s="396"/>
      <c r="E140" s="396"/>
    </row>
    <row r="141" spans="1:8" ht="8.25">
      <c r="A141" s="397" t="s">
        <v>1297</v>
      </c>
      <c r="B141" s="397"/>
      <c r="C141" s="397"/>
      <c r="D141" s="398" t="s">
        <v>987</v>
      </c>
      <c r="E141" s="398"/>
      <c r="F141" s="398"/>
      <c r="G141" s="398"/>
      <c r="H141" s="398"/>
    </row>
    <row r="142" spans="1:8" ht="8.25">
      <c r="A142" s="396" t="s">
        <v>1298</v>
      </c>
      <c r="B142" s="396"/>
      <c r="C142" s="396"/>
      <c r="D142" s="394">
        <v>35</v>
      </c>
      <c r="E142" s="399"/>
      <c r="F142" s="399"/>
      <c r="G142" s="399"/>
      <c r="H142" s="399"/>
    </row>
    <row r="143" spans="1:8" ht="8.25">
      <c r="A143" s="396" t="s">
        <v>1299</v>
      </c>
      <c r="B143" s="396"/>
      <c r="C143" s="396"/>
      <c r="D143" s="394">
        <v>45</v>
      </c>
      <c r="E143" s="399"/>
      <c r="F143" s="399"/>
      <c r="G143" s="399"/>
      <c r="H143" s="399"/>
    </row>
    <row r="144" spans="1:8" ht="8.25">
      <c r="A144" s="396" t="s">
        <v>1416</v>
      </c>
      <c r="B144" s="396"/>
      <c r="C144" s="396"/>
      <c r="D144" s="395">
        <f>IF(D142=0,,D143/D142*100)</f>
        <v>128.57142857142858</v>
      </c>
      <c r="E144" s="426"/>
      <c r="F144" s="426"/>
      <c r="G144" s="426"/>
      <c r="H144" s="426"/>
    </row>
    <row r="145" spans="1:5" ht="8.25">
      <c r="A145" s="121"/>
      <c r="B145" s="121"/>
      <c r="C145" s="121"/>
      <c r="D145" s="121"/>
      <c r="E145" s="121"/>
    </row>
    <row r="146" spans="1:5" ht="8.25">
      <c r="A146" s="117" t="s">
        <v>1295</v>
      </c>
      <c r="B146" s="118" t="s">
        <v>1296</v>
      </c>
      <c r="C146" s="396" t="s">
        <v>1465</v>
      </c>
      <c r="D146" s="396"/>
      <c r="E146" s="396"/>
    </row>
    <row r="147" spans="1:8" ht="8.25">
      <c r="A147" s="396" t="s">
        <v>1298</v>
      </c>
      <c r="B147" s="396"/>
      <c r="C147" s="396"/>
      <c r="D147" s="394">
        <v>16</v>
      </c>
      <c r="E147" s="399"/>
      <c r="F147" s="399"/>
      <c r="G147" s="399"/>
      <c r="H147" s="399"/>
    </row>
    <row r="148" spans="1:8" ht="8.25">
      <c r="A148" s="396" t="s">
        <v>1299</v>
      </c>
      <c r="B148" s="396"/>
      <c r="C148" s="396"/>
      <c r="D148" s="394">
        <v>12</v>
      </c>
      <c r="E148" s="399"/>
      <c r="F148" s="399"/>
      <c r="G148" s="399"/>
      <c r="H148" s="399"/>
    </row>
    <row r="149" spans="1:8" ht="8.25">
      <c r="A149" s="396" t="s">
        <v>1416</v>
      </c>
      <c r="B149" s="396"/>
      <c r="C149" s="396"/>
      <c r="D149" s="395">
        <f>IF(D147=0,,D148/D147*100)</f>
        <v>75</v>
      </c>
      <c r="E149" s="426"/>
      <c r="F149" s="426"/>
      <c r="G149" s="426"/>
      <c r="H149" s="426"/>
    </row>
    <row r="150" spans="1:5" ht="8.25">
      <c r="A150" s="396"/>
      <c r="B150" s="396"/>
      <c r="C150" s="396"/>
      <c r="D150" s="121"/>
      <c r="E150" s="121"/>
    </row>
    <row r="152" spans="1:7" ht="8.25">
      <c r="A152" s="382" t="s">
        <v>1414</v>
      </c>
      <c r="B152" s="382"/>
      <c r="C152" s="382"/>
      <c r="D152" s="382"/>
      <c r="E152" s="382"/>
      <c r="F152" s="382"/>
      <c r="G152" s="382"/>
    </row>
    <row r="153" spans="1:8" ht="8.25">
      <c r="A153" s="384" t="s">
        <v>91</v>
      </c>
      <c r="B153" s="385"/>
      <c r="C153" s="385"/>
      <c r="D153" s="385"/>
      <c r="E153" s="385"/>
      <c r="F153" s="385"/>
      <c r="G153" s="385"/>
      <c r="H153" s="424"/>
    </row>
    <row r="154" spans="1:8" ht="8.25">
      <c r="A154" s="385"/>
      <c r="B154" s="385"/>
      <c r="C154" s="385"/>
      <c r="D154" s="385"/>
      <c r="E154" s="385"/>
      <c r="F154" s="385"/>
      <c r="G154" s="385"/>
      <c r="H154" s="424"/>
    </row>
    <row r="155" spans="1:8" ht="8.25">
      <c r="A155" s="385"/>
      <c r="B155" s="385"/>
      <c r="C155" s="385"/>
      <c r="D155" s="385"/>
      <c r="E155" s="385"/>
      <c r="F155" s="385"/>
      <c r="G155" s="385"/>
      <c r="H155" s="424"/>
    </row>
    <row r="156" spans="1:8" ht="8.25">
      <c r="A156" s="385"/>
      <c r="B156" s="385"/>
      <c r="C156" s="385"/>
      <c r="D156" s="385"/>
      <c r="E156" s="385"/>
      <c r="F156" s="385"/>
      <c r="G156" s="385"/>
      <c r="H156" s="424"/>
    </row>
  </sheetData>
  <sheetProtection/>
  <mergeCells count="108">
    <mergeCell ref="A127:C127"/>
    <mergeCell ref="D101:H101"/>
    <mergeCell ref="D102:H102"/>
    <mergeCell ref="D103:H103"/>
    <mergeCell ref="D115:H115"/>
    <mergeCell ref="C112:E112"/>
    <mergeCell ref="A101:C101"/>
    <mergeCell ref="A102:C102"/>
    <mergeCell ref="C120:E120"/>
    <mergeCell ref="A121:C121"/>
    <mergeCell ref="A153:H156"/>
    <mergeCell ref="A141:C141"/>
    <mergeCell ref="A142:C142"/>
    <mergeCell ref="A143:C143"/>
    <mergeCell ref="A144:C144"/>
    <mergeCell ref="D141:H141"/>
    <mergeCell ref="D142:H142"/>
    <mergeCell ref="D143:H143"/>
    <mergeCell ref="D144:H144"/>
    <mergeCell ref="C146:E146"/>
    <mergeCell ref="A147:C147"/>
    <mergeCell ref="D147:H147"/>
    <mergeCell ref="D96:H96"/>
    <mergeCell ref="D97:H97"/>
    <mergeCell ref="A103:C103"/>
    <mergeCell ref="A115:C115"/>
    <mergeCell ref="C138:E138"/>
    <mergeCell ref="A139:B139"/>
    <mergeCell ref="D126:H126"/>
    <mergeCell ref="C139:E139"/>
    <mergeCell ref="A152:G152"/>
    <mergeCell ref="A148:C148"/>
    <mergeCell ref="A149:C149"/>
    <mergeCell ref="A150:C150"/>
    <mergeCell ref="D148:H148"/>
    <mergeCell ref="D149:H149"/>
    <mergeCell ref="C140:E140"/>
    <mergeCell ref="A129:C129"/>
    <mergeCell ref="A131:G131"/>
    <mergeCell ref="A132:H135"/>
    <mergeCell ref="A137:B137"/>
    <mergeCell ref="C137:E137"/>
    <mergeCell ref="A128:C128"/>
    <mergeCell ref="A122:C122"/>
    <mergeCell ref="A123:C123"/>
    <mergeCell ref="A124:C124"/>
    <mergeCell ref="C125:E125"/>
    <mergeCell ref="D122:H122"/>
    <mergeCell ref="D123:H123"/>
    <mergeCell ref="D127:H127"/>
    <mergeCell ref="D128:H128"/>
    <mergeCell ref="A126:C126"/>
    <mergeCell ref="A113:B113"/>
    <mergeCell ref="C113:E113"/>
    <mergeCell ref="C114:E114"/>
    <mergeCell ref="D116:H116"/>
    <mergeCell ref="D121:H121"/>
    <mergeCell ref="A116:C116"/>
    <mergeCell ref="A117:C117"/>
    <mergeCell ref="A118:C118"/>
    <mergeCell ref="D117:H117"/>
    <mergeCell ref="D118:H118"/>
    <mergeCell ref="C100:E100"/>
    <mergeCell ref="D99:H99"/>
    <mergeCell ref="D98:H98"/>
    <mergeCell ref="A105:G105"/>
    <mergeCell ref="A106:H109"/>
    <mergeCell ref="A111:B111"/>
    <mergeCell ref="C111:E111"/>
    <mergeCell ref="C95:E95"/>
    <mergeCell ref="A96:C96"/>
    <mergeCell ref="A97:C97"/>
    <mergeCell ref="D93:H93"/>
    <mergeCell ref="A98:C98"/>
    <mergeCell ref="A99:C99"/>
    <mergeCell ref="A91:C91"/>
    <mergeCell ref="A92:C92"/>
    <mergeCell ref="D90:H90"/>
    <mergeCell ref="D91:H91"/>
    <mergeCell ref="D92:H92"/>
    <mergeCell ref="A93:C93"/>
    <mergeCell ref="A90:C90"/>
    <mergeCell ref="C87:E87"/>
    <mergeCell ref="A88:B88"/>
    <mergeCell ref="C88:E88"/>
    <mergeCell ref="C89:E89"/>
    <mergeCell ref="A79:G79"/>
    <mergeCell ref="A80:H83"/>
    <mergeCell ref="A86:B86"/>
    <mergeCell ref="C86:E86"/>
    <mergeCell ref="B65:B67"/>
    <mergeCell ref="C65:C67"/>
    <mergeCell ref="D65:D67"/>
    <mergeCell ref="B68:B70"/>
    <mergeCell ref="C68:C70"/>
    <mergeCell ref="D68:D70"/>
    <mergeCell ref="A56:H57"/>
    <mergeCell ref="A60:D60"/>
    <mergeCell ref="E60:H60"/>
    <mergeCell ref="B62:B64"/>
    <mergeCell ref="C62:C64"/>
    <mergeCell ref="D62:D64"/>
    <mergeCell ref="A5:C8"/>
    <mergeCell ref="A40:H40"/>
    <mergeCell ref="A41:H42"/>
    <mergeCell ref="A24:H24"/>
    <mergeCell ref="A25:H26"/>
    <mergeCell ref="A55:H5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RUSINOVÁ Katarína</cp:lastModifiedBy>
  <cp:lastPrinted>2014-05-24T09:15:23Z</cp:lastPrinted>
  <dcterms:created xsi:type="dcterms:W3CDTF">2010-06-11T09:04:47Z</dcterms:created>
  <dcterms:modified xsi:type="dcterms:W3CDTF">2020-06-08T06:01:43Z</dcterms:modified>
  <cp:category/>
  <cp:version/>
  <cp:contentType/>
  <cp:contentStatus/>
</cp:coreProperties>
</file>